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ebecca/Documents/"/>
    </mc:Choice>
  </mc:AlternateContent>
  <bookViews>
    <workbookView xWindow="0" yWindow="460" windowWidth="28800" windowHeight="16540" tabRatio="929" activeTab="2"/>
  </bookViews>
  <sheets>
    <sheet name="Exec summary" sheetId="47" r:id="rId1"/>
    <sheet name="Student Fee Breakdown" sheetId="1" r:id="rId2"/>
    <sheet name=" Summary" sheetId="3" r:id="rId3"/>
    <sheet name="Dept 110" sheetId="4" r:id="rId4"/>
    <sheet name="Dept 111" sheetId="44" r:id="rId5"/>
    <sheet name="Dept 112" sheetId="43" r:id="rId6"/>
    <sheet name="Dept 113" sheetId="42" r:id="rId7"/>
    <sheet name="Dept 115" sheetId="38" r:id="rId8"/>
    <sheet name="Dept 120" sheetId="5" r:id="rId9"/>
    <sheet name="Dept 125" sheetId="6" r:id="rId10"/>
    <sheet name="Dept 130" sheetId="7" r:id="rId11"/>
    <sheet name="Dept 140" sheetId="24" r:id="rId12"/>
    <sheet name="Dept 150" sheetId="8" r:id="rId13"/>
    <sheet name="Dept 155" sheetId="46" r:id="rId14"/>
    <sheet name="Dept 160" sheetId="15" r:id="rId15"/>
    <sheet name="Dept 161" sheetId="45" r:id="rId16"/>
    <sheet name="Dept 170" sheetId="17" r:id="rId17"/>
    <sheet name="Dept 180" sheetId="18" r:id="rId18"/>
    <sheet name="Dept 185" sheetId="26" r:id="rId19"/>
    <sheet name="Dept 190" sheetId="9" r:id="rId20"/>
    <sheet name="Dept 195" sheetId="19" r:id="rId21"/>
    <sheet name="Dept 200" sheetId="30" r:id="rId22"/>
    <sheet name="Dept 220" sheetId="41" r:id="rId23"/>
    <sheet name="Dept 230" sheetId="27" r:id="rId24"/>
    <sheet name="Dept 240" sheetId="10" r:id="rId25"/>
    <sheet name="Dept 250" sheetId="31" r:id="rId26"/>
    <sheet name="Dept 260" sheetId="32" r:id="rId27"/>
    <sheet name="Dept 270" sheetId="33" r:id="rId28"/>
    <sheet name="Dept 280" sheetId="34" r:id="rId29"/>
    <sheet name="Dept 300" sheetId="11" r:id="rId30"/>
    <sheet name="Dept 310" sheetId="12" r:id="rId31"/>
    <sheet name="Dept 320" sheetId="13" r:id="rId32"/>
    <sheet name="Dept 325" sheetId="28" r:id="rId33"/>
    <sheet name="Dept 330" sheetId="14" r:id="rId34"/>
    <sheet name="Dept 340" sheetId="22" r:id="rId35"/>
    <sheet name="Dept 350" sheetId="35" r:id="rId36"/>
    <sheet name="Dept 390" sheetId="48" r:id="rId37"/>
    <sheet name="Dept 395" sheetId="29" r:id="rId38"/>
    <sheet name="Dept 410" sheetId="39" r:id="rId39"/>
    <sheet name="Dept 430" sheetId="25" r:id="rId40"/>
    <sheet name="Dept 440" sheetId="36" r:id="rId41"/>
    <sheet name="Dept 450" sheetId="37" r:id="rId42"/>
  </sheets>
  <definedNames>
    <definedName name="_xlnm.Print_Area" localSheetId="11">'Dept 140'!$A$1:$O$54</definedName>
    <definedName name="_xlnm.Print_Area" localSheetId="16">'Dept 170'!$A$1:$P$56</definedName>
    <definedName name="_xlnm.Print_Area" localSheetId="20">'Dept 195'!$A$1:$O$55</definedName>
    <definedName name="_xlnm.Print_Area" localSheetId="40">'Dept 440'!$A$1:$Q$42</definedName>
    <definedName name="_xlnm.Print_Area" localSheetId="41">'Dept 450'!$A$1:$Q$24</definedName>
  </definedNames>
  <calcPr calcId="1629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7" l="1"/>
  <c r="C5" i="47"/>
  <c r="H18" i="13"/>
  <c r="O8" i="45"/>
  <c r="P15" i="26"/>
  <c r="J15" i="26"/>
  <c r="O14" i="26"/>
  <c r="H52" i="3"/>
  <c r="H19" i="3"/>
  <c r="H53" i="3"/>
  <c r="P12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O11" i="48"/>
  <c r="P8" i="48"/>
  <c r="P14" i="48"/>
  <c r="N8" i="48"/>
  <c r="M8" i="48"/>
  <c r="L8" i="48"/>
  <c r="K8" i="48"/>
  <c r="J8" i="48"/>
  <c r="I8" i="48"/>
  <c r="H8" i="48"/>
  <c r="G8" i="48"/>
  <c r="F8" i="48"/>
  <c r="E8" i="48"/>
  <c r="D8" i="48"/>
  <c r="C8" i="48"/>
  <c r="O7" i="48"/>
  <c r="O8" i="48"/>
  <c r="E14" i="48"/>
  <c r="C14" i="48"/>
  <c r="G14" i="48"/>
  <c r="K14" i="48"/>
  <c r="I14" i="48"/>
  <c r="M14" i="48"/>
  <c r="F14" i="48"/>
  <c r="J14" i="48"/>
  <c r="N14" i="48"/>
  <c r="D14" i="48"/>
  <c r="O12" i="48"/>
  <c r="O14" i="48"/>
  <c r="J49" i="3"/>
  <c r="H14" i="48"/>
  <c r="L14" i="48"/>
  <c r="I52" i="3"/>
  <c r="P11" i="29"/>
  <c r="C35" i="29"/>
  <c r="P35" i="29"/>
  <c r="O10" i="29"/>
  <c r="O10" i="30"/>
  <c r="N14" i="38"/>
  <c r="M14" i="38"/>
  <c r="L14" i="38"/>
  <c r="K14" i="38"/>
  <c r="J14" i="38"/>
  <c r="I14" i="38"/>
  <c r="O10" i="39"/>
  <c r="D37" i="25"/>
  <c r="E37" i="25"/>
  <c r="F37" i="25"/>
  <c r="G37" i="25"/>
  <c r="H37" i="25"/>
  <c r="I37" i="25"/>
  <c r="J37" i="25"/>
  <c r="K37" i="25"/>
  <c r="L37" i="25"/>
  <c r="M37" i="25"/>
  <c r="N37" i="25"/>
  <c r="C37" i="25"/>
  <c r="D16" i="25"/>
  <c r="E16" i="25"/>
  <c r="F16" i="25"/>
  <c r="G16" i="25"/>
  <c r="H16" i="25"/>
  <c r="I16" i="25"/>
  <c r="J16" i="25"/>
  <c r="K16" i="25"/>
  <c r="L16" i="25"/>
  <c r="M16" i="25"/>
  <c r="N16" i="25"/>
  <c r="C16" i="25"/>
  <c r="C39" i="25"/>
  <c r="O22" i="35"/>
  <c r="O21" i="35"/>
  <c r="O20" i="35"/>
  <c r="O19" i="35"/>
  <c r="O18" i="35"/>
  <c r="O17" i="35"/>
  <c r="O16" i="35"/>
  <c r="O15" i="35"/>
  <c r="O14" i="35"/>
  <c r="O13" i="35"/>
  <c r="O12" i="35"/>
  <c r="C11" i="32"/>
  <c r="O10" i="32"/>
  <c r="O11" i="32"/>
  <c r="M8" i="32"/>
  <c r="M40" i="31"/>
  <c r="K40" i="31"/>
  <c r="O23" i="35"/>
  <c r="O26" i="25"/>
  <c r="O15" i="25"/>
  <c r="O14" i="25"/>
  <c r="P33" i="14"/>
  <c r="O29" i="14"/>
  <c r="O28" i="14"/>
  <c r="O27" i="14"/>
  <c r="O26" i="14"/>
  <c r="O25" i="14"/>
  <c r="O24" i="14"/>
  <c r="O23" i="14"/>
  <c r="O22" i="14"/>
  <c r="N33" i="14"/>
  <c r="M33" i="14"/>
  <c r="L33" i="14"/>
  <c r="K33" i="14"/>
  <c r="J33" i="14"/>
  <c r="I33" i="14"/>
  <c r="E33" i="14"/>
  <c r="D33" i="14"/>
  <c r="C33" i="14"/>
  <c r="O12" i="26"/>
  <c r="O11" i="26"/>
  <c r="O7" i="24"/>
  <c r="C14" i="24"/>
  <c r="I19" i="3"/>
  <c r="I53" i="3"/>
  <c r="C31" i="47"/>
  <c r="D10" i="37"/>
  <c r="E10" i="37"/>
  <c r="F10" i="37"/>
  <c r="G10" i="37"/>
  <c r="H10" i="37"/>
  <c r="I10" i="37"/>
  <c r="J10" i="37"/>
  <c r="K10" i="37"/>
  <c r="L10" i="37"/>
  <c r="M10" i="37"/>
  <c r="N10" i="37"/>
  <c r="P10" i="37"/>
  <c r="C10" i="37"/>
  <c r="D39" i="25"/>
  <c r="E39" i="25"/>
  <c r="F39" i="25"/>
  <c r="G39" i="25"/>
  <c r="H39" i="25"/>
  <c r="I39" i="25"/>
  <c r="J39" i="25"/>
  <c r="K39" i="25"/>
  <c r="L39" i="25"/>
  <c r="M39" i="25"/>
  <c r="N39" i="25"/>
  <c r="P12" i="39"/>
  <c r="D12" i="39"/>
  <c r="E12" i="39"/>
  <c r="F12" i="39"/>
  <c r="G12" i="39"/>
  <c r="H12" i="39"/>
  <c r="I12" i="39"/>
  <c r="J12" i="39"/>
  <c r="K12" i="39"/>
  <c r="L12" i="39"/>
  <c r="M12" i="39"/>
  <c r="N12" i="39"/>
  <c r="C12" i="39"/>
  <c r="P37" i="29"/>
  <c r="D35" i="29"/>
  <c r="E35" i="29"/>
  <c r="F35" i="29"/>
  <c r="G35" i="29"/>
  <c r="H35" i="29"/>
  <c r="I35" i="29"/>
  <c r="J35" i="29"/>
  <c r="K35" i="29"/>
  <c r="L35" i="29"/>
  <c r="M35" i="29"/>
  <c r="N35" i="29"/>
  <c r="D11" i="29"/>
  <c r="E11" i="29"/>
  <c r="F11" i="29"/>
  <c r="G11" i="29"/>
  <c r="H11" i="29"/>
  <c r="I11" i="29"/>
  <c r="J11" i="29"/>
  <c r="K11" i="29"/>
  <c r="L11" i="29"/>
  <c r="M11" i="29"/>
  <c r="N11" i="29"/>
  <c r="C11" i="29"/>
  <c r="C37" i="29"/>
  <c r="D10" i="22"/>
  <c r="E10" i="22"/>
  <c r="F10" i="22"/>
  <c r="G10" i="22"/>
  <c r="H10" i="22"/>
  <c r="I10" i="22"/>
  <c r="J10" i="22"/>
  <c r="K10" i="22"/>
  <c r="L10" i="22"/>
  <c r="M10" i="22"/>
  <c r="N10" i="22"/>
  <c r="P10" i="22"/>
  <c r="C10" i="22"/>
  <c r="G37" i="29"/>
  <c r="E37" i="29"/>
  <c r="M37" i="29"/>
  <c r="N37" i="29"/>
  <c r="L37" i="29"/>
  <c r="I37" i="29"/>
  <c r="K37" i="29"/>
  <c r="J37" i="29"/>
  <c r="H37" i="29"/>
  <c r="D37" i="29"/>
  <c r="F37" i="29"/>
  <c r="D18" i="13"/>
  <c r="E18" i="13"/>
  <c r="F18" i="13"/>
  <c r="G18" i="13"/>
  <c r="I18" i="13"/>
  <c r="J18" i="13"/>
  <c r="K18" i="13"/>
  <c r="L18" i="13"/>
  <c r="M18" i="13"/>
  <c r="N18" i="13"/>
  <c r="P18" i="13"/>
  <c r="C18" i="13"/>
  <c r="D12" i="12"/>
  <c r="E12" i="12"/>
  <c r="F12" i="12"/>
  <c r="G12" i="12"/>
  <c r="H12" i="12"/>
  <c r="I12" i="12"/>
  <c r="J12" i="12"/>
  <c r="K12" i="12"/>
  <c r="L12" i="12"/>
  <c r="M12" i="12"/>
  <c r="N12" i="12"/>
  <c r="P12" i="12"/>
  <c r="C12" i="12"/>
  <c r="D23" i="11"/>
  <c r="E23" i="11"/>
  <c r="F23" i="11"/>
  <c r="G23" i="11"/>
  <c r="H23" i="11"/>
  <c r="I23" i="11"/>
  <c r="J23" i="11"/>
  <c r="K23" i="11"/>
  <c r="L23" i="11"/>
  <c r="M23" i="11"/>
  <c r="N23" i="11"/>
  <c r="P23" i="11"/>
  <c r="C23" i="11"/>
  <c r="D9" i="11"/>
  <c r="E9" i="11"/>
  <c r="E25" i="11"/>
  <c r="F9" i="11"/>
  <c r="G9" i="11"/>
  <c r="H9" i="11"/>
  <c r="I9" i="11"/>
  <c r="I25" i="11"/>
  <c r="J9" i="11"/>
  <c r="K9" i="11"/>
  <c r="L9" i="11"/>
  <c r="M9" i="11"/>
  <c r="M25" i="11"/>
  <c r="N9" i="11"/>
  <c r="P9" i="11"/>
  <c r="C9" i="11"/>
  <c r="O28" i="33"/>
  <c r="O29" i="33"/>
  <c r="O30" i="33"/>
  <c r="O31" i="33"/>
  <c r="O32" i="33"/>
  <c r="O33" i="33"/>
  <c r="O34" i="33"/>
  <c r="O35" i="33"/>
  <c r="D16" i="30"/>
  <c r="E16" i="30"/>
  <c r="F16" i="30"/>
  <c r="G16" i="30"/>
  <c r="H16" i="30"/>
  <c r="I16" i="30"/>
  <c r="J16" i="30"/>
  <c r="K16" i="30"/>
  <c r="L16" i="30"/>
  <c r="M16" i="30"/>
  <c r="N16" i="30"/>
  <c r="P16" i="30"/>
  <c r="D11" i="30"/>
  <c r="D18" i="30"/>
  <c r="E11" i="30"/>
  <c r="E18" i="30"/>
  <c r="F11" i="30"/>
  <c r="F18" i="30"/>
  <c r="G11" i="30"/>
  <c r="H11" i="30"/>
  <c r="H18" i="30"/>
  <c r="I11" i="30"/>
  <c r="I18" i="30"/>
  <c r="J11" i="30"/>
  <c r="J18" i="30"/>
  <c r="K11" i="30"/>
  <c r="L11" i="30"/>
  <c r="L18" i="30"/>
  <c r="M11" i="30"/>
  <c r="M18" i="30"/>
  <c r="N11" i="30"/>
  <c r="N18" i="30"/>
  <c r="P11" i="30"/>
  <c r="C16" i="30"/>
  <c r="C11" i="30"/>
  <c r="D16" i="19"/>
  <c r="E16" i="19"/>
  <c r="F16" i="19"/>
  <c r="G16" i="19"/>
  <c r="H16" i="19"/>
  <c r="I16" i="19"/>
  <c r="J16" i="19"/>
  <c r="K16" i="19"/>
  <c r="L16" i="19"/>
  <c r="M16" i="19"/>
  <c r="N16" i="19"/>
  <c r="P16" i="19"/>
  <c r="C16" i="19"/>
  <c r="C11" i="9"/>
  <c r="D15" i="26"/>
  <c r="E15" i="26"/>
  <c r="F15" i="26"/>
  <c r="G15" i="26"/>
  <c r="H15" i="26"/>
  <c r="I15" i="26"/>
  <c r="K15" i="26"/>
  <c r="L15" i="26"/>
  <c r="M15" i="26"/>
  <c r="N15" i="26"/>
  <c r="C15" i="26"/>
  <c r="O7" i="26"/>
  <c r="D17" i="18"/>
  <c r="E17" i="18"/>
  <c r="F17" i="18"/>
  <c r="G17" i="18"/>
  <c r="H17" i="18"/>
  <c r="I17" i="18"/>
  <c r="J17" i="18"/>
  <c r="K17" i="18"/>
  <c r="L17" i="18"/>
  <c r="M17" i="18"/>
  <c r="N17" i="18"/>
  <c r="P17" i="18"/>
  <c r="C17" i="18"/>
  <c r="O7" i="18"/>
  <c r="D16" i="17"/>
  <c r="E16" i="17"/>
  <c r="F16" i="17"/>
  <c r="G16" i="17"/>
  <c r="H16" i="17"/>
  <c r="I16" i="17"/>
  <c r="J16" i="17"/>
  <c r="K16" i="17"/>
  <c r="L16" i="17"/>
  <c r="M16" i="17"/>
  <c r="N16" i="17"/>
  <c r="P16" i="17"/>
  <c r="C16" i="17"/>
  <c r="O7" i="45"/>
  <c r="D20" i="45"/>
  <c r="E20" i="45"/>
  <c r="F20" i="45"/>
  <c r="G20" i="45"/>
  <c r="H20" i="45"/>
  <c r="P20" i="45"/>
  <c r="D11" i="45"/>
  <c r="E11" i="45"/>
  <c r="E22" i="45"/>
  <c r="F11" i="45"/>
  <c r="G11" i="45"/>
  <c r="H11" i="45"/>
  <c r="I11" i="45"/>
  <c r="I22" i="45"/>
  <c r="J11" i="45"/>
  <c r="K11" i="45"/>
  <c r="K22" i="45"/>
  <c r="L11" i="45"/>
  <c r="L22" i="45"/>
  <c r="M11" i="45"/>
  <c r="N11" i="45"/>
  <c r="P11" i="45"/>
  <c r="C20" i="45"/>
  <c r="C11" i="45"/>
  <c r="P16" i="15"/>
  <c r="P14" i="46"/>
  <c r="D14" i="46"/>
  <c r="E14" i="46"/>
  <c r="F14" i="46"/>
  <c r="G14" i="46"/>
  <c r="H14" i="46"/>
  <c r="I14" i="46"/>
  <c r="J14" i="46"/>
  <c r="K14" i="46"/>
  <c r="L14" i="46"/>
  <c r="M14" i="46"/>
  <c r="N14" i="46"/>
  <c r="C14" i="46"/>
  <c r="D16" i="8"/>
  <c r="E16" i="8"/>
  <c r="F16" i="8"/>
  <c r="G16" i="8"/>
  <c r="H16" i="8"/>
  <c r="I16" i="8"/>
  <c r="J16" i="8"/>
  <c r="K16" i="8"/>
  <c r="L16" i="8"/>
  <c r="M16" i="8"/>
  <c r="N16" i="8"/>
  <c r="P16" i="8"/>
  <c r="C16" i="8"/>
  <c r="P14" i="24"/>
  <c r="D16" i="7"/>
  <c r="E16" i="7"/>
  <c r="F16" i="7"/>
  <c r="G16" i="7"/>
  <c r="H16" i="7"/>
  <c r="I16" i="7"/>
  <c r="J16" i="7"/>
  <c r="K16" i="7"/>
  <c r="L16" i="7"/>
  <c r="M16" i="7"/>
  <c r="N16" i="7"/>
  <c r="C16" i="7"/>
  <c r="P16" i="7"/>
  <c r="D24" i="4"/>
  <c r="E24" i="4"/>
  <c r="F24" i="4"/>
  <c r="G24" i="4"/>
  <c r="H24" i="4"/>
  <c r="I24" i="4"/>
  <c r="J24" i="4"/>
  <c r="K24" i="4"/>
  <c r="L24" i="4"/>
  <c r="M24" i="4"/>
  <c r="N24" i="4"/>
  <c r="C24" i="4"/>
  <c r="D14" i="44"/>
  <c r="E14" i="44"/>
  <c r="F14" i="44"/>
  <c r="G14" i="44"/>
  <c r="H14" i="44"/>
  <c r="I14" i="44"/>
  <c r="J14" i="44"/>
  <c r="K14" i="44"/>
  <c r="L14" i="44"/>
  <c r="M14" i="44"/>
  <c r="N14" i="44"/>
  <c r="C14" i="44"/>
  <c r="D15" i="43"/>
  <c r="E15" i="43"/>
  <c r="F15" i="43"/>
  <c r="G15" i="43"/>
  <c r="H15" i="43"/>
  <c r="I15" i="43"/>
  <c r="J15" i="43"/>
  <c r="K15" i="43"/>
  <c r="L15" i="43"/>
  <c r="M15" i="43"/>
  <c r="N15" i="43"/>
  <c r="C15" i="43"/>
  <c r="D14" i="42"/>
  <c r="E14" i="42"/>
  <c r="F14" i="42"/>
  <c r="G14" i="42"/>
  <c r="H14" i="42"/>
  <c r="I14" i="42"/>
  <c r="J14" i="42"/>
  <c r="K14" i="42"/>
  <c r="L14" i="42"/>
  <c r="M14" i="42"/>
  <c r="N14" i="42"/>
  <c r="C14" i="42"/>
  <c r="D14" i="38"/>
  <c r="E14" i="38"/>
  <c r="F14" i="38"/>
  <c r="G14" i="38"/>
  <c r="H14" i="38"/>
  <c r="C14" i="38"/>
  <c r="D16" i="5"/>
  <c r="E16" i="5"/>
  <c r="F16" i="5"/>
  <c r="G16" i="5"/>
  <c r="H16" i="5"/>
  <c r="I16" i="5"/>
  <c r="J16" i="5"/>
  <c r="K16" i="5"/>
  <c r="L16" i="5"/>
  <c r="M16" i="5"/>
  <c r="N16" i="5"/>
  <c r="C16" i="5"/>
  <c r="D12" i="6"/>
  <c r="E12" i="6"/>
  <c r="F12" i="6"/>
  <c r="G12" i="6"/>
  <c r="H12" i="6"/>
  <c r="I12" i="6"/>
  <c r="J12" i="6"/>
  <c r="K12" i="6"/>
  <c r="L12" i="6"/>
  <c r="M12" i="6"/>
  <c r="N12" i="6"/>
  <c r="C12" i="6"/>
  <c r="P12" i="6"/>
  <c r="O8" i="6"/>
  <c r="O9" i="6"/>
  <c r="O10" i="6"/>
  <c r="O7" i="6"/>
  <c r="P14" i="42"/>
  <c r="P14" i="38"/>
  <c r="P16" i="5"/>
  <c r="P14" i="44"/>
  <c r="O8" i="44"/>
  <c r="O9" i="44"/>
  <c r="O10" i="44"/>
  <c r="O11" i="44"/>
  <c r="O12" i="44"/>
  <c r="O14" i="4"/>
  <c r="O15" i="4"/>
  <c r="O16" i="4"/>
  <c r="N25" i="11"/>
  <c r="J25" i="11"/>
  <c r="F25" i="11"/>
  <c r="G22" i="45"/>
  <c r="D22" i="45"/>
  <c r="P18" i="30"/>
  <c r="C25" i="11"/>
  <c r="L25" i="11"/>
  <c r="H25" i="11"/>
  <c r="D25" i="11"/>
  <c r="P25" i="11"/>
  <c r="K25" i="11"/>
  <c r="G25" i="11"/>
  <c r="C18" i="30"/>
  <c r="K18" i="30"/>
  <c r="G18" i="30"/>
  <c r="M22" i="45"/>
  <c r="C22" i="45"/>
  <c r="H22" i="45"/>
  <c r="O12" i="6"/>
  <c r="P22" i="45"/>
  <c r="N22" i="45"/>
  <c r="J22" i="45"/>
  <c r="F22" i="45"/>
  <c r="C27" i="47"/>
  <c r="C13" i="47"/>
  <c r="C24" i="47"/>
  <c r="O8" i="19"/>
  <c r="C18" i="47"/>
  <c r="C17" i="47"/>
  <c r="C8" i="47"/>
  <c r="O8" i="22"/>
  <c r="O9" i="22"/>
  <c r="O7" i="22"/>
  <c r="O10" i="22"/>
  <c r="O8" i="15"/>
  <c r="O9" i="15"/>
  <c r="O10" i="15"/>
  <c r="O11" i="15"/>
  <c r="O12" i="15"/>
  <c r="O13" i="15"/>
  <c r="O7" i="15"/>
  <c r="D16" i="15"/>
  <c r="E16" i="15"/>
  <c r="F16" i="15"/>
  <c r="G16" i="15"/>
  <c r="H16" i="15"/>
  <c r="I16" i="15"/>
  <c r="J16" i="15"/>
  <c r="K16" i="15"/>
  <c r="L16" i="15"/>
  <c r="M16" i="15"/>
  <c r="N16" i="15"/>
  <c r="C16" i="15"/>
  <c r="O39" i="31"/>
  <c r="O12" i="43"/>
  <c r="O21" i="4"/>
  <c r="O7" i="5"/>
  <c r="O8" i="5"/>
  <c r="O9" i="5"/>
  <c r="O10" i="5"/>
  <c r="O11" i="5"/>
  <c r="O12" i="5"/>
  <c r="O13" i="5"/>
  <c r="O14" i="5"/>
  <c r="P24" i="4"/>
  <c r="O16" i="5"/>
  <c r="O13" i="28"/>
  <c r="H81" i="1"/>
  <c r="D77" i="1"/>
  <c r="C77" i="1"/>
  <c r="G76" i="1"/>
  <c r="F76" i="1"/>
  <c r="G75" i="1"/>
  <c r="F75" i="1"/>
  <c r="H75" i="1"/>
  <c r="G74" i="1"/>
  <c r="F74" i="1"/>
  <c r="H74" i="1"/>
  <c r="G73" i="1"/>
  <c r="F73" i="1"/>
  <c r="G72" i="1"/>
  <c r="F72" i="1"/>
  <c r="G71" i="1"/>
  <c r="F71" i="1"/>
  <c r="G70" i="1"/>
  <c r="F70" i="1"/>
  <c r="H70" i="1"/>
  <c r="G69" i="1"/>
  <c r="F69" i="1"/>
  <c r="G68" i="1"/>
  <c r="F68" i="1"/>
  <c r="G67" i="1"/>
  <c r="F67" i="1"/>
  <c r="G66" i="1"/>
  <c r="F66" i="1"/>
  <c r="H66" i="1"/>
  <c r="G65" i="1"/>
  <c r="F65" i="1"/>
  <c r="G64" i="1"/>
  <c r="F64" i="1"/>
  <c r="H64" i="1"/>
  <c r="G63" i="1"/>
  <c r="F63" i="1"/>
  <c r="G62" i="1"/>
  <c r="F62" i="1"/>
  <c r="G61" i="1"/>
  <c r="F61" i="1"/>
  <c r="G60" i="1"/>
  <c r="F60" i="1"/>
  <c r="G59" i="1"/>
  <c r="F59" i="1"/>
  <c r="G58" i="1"/>
  <c r="F58" i="1"/>
  <c r="H58" i="1"/>
  <c r="H56" i="1"/>
  <c r="D51" i="1"/>
  <c r="C51" i="1"/>
  <c r="G50" i="1"/>
  <c r="F50" i="1"/>
  <c r="G49" i="1"/>
  <c r="F49" i="1"/>
  <c r="G48" i="1"/>
  <c r="F48" i="1"/>
  <c r="H48" i="1"/>
  <c r="G47" i="1"/>
  <c r="F47" i="1"/>
  <c r="G46" i="1"/>
  <c r="F46" i="1"/>
  <c r="H46" i="1"/>
  <c r="G45" i="1"/>
  <c r="F45" i="1"/>
  <c r="G44" i="1"/>
  <c r="F44" i="1"/>
  <c r="H44" i="1"/>
  <c r="G43" i="1"/>
  <c r="F43" i="1"/>
  <c r="G42" i="1"/>
  <c r="F42" i="1"/>
  <c r="H42" i="1"/>
  <c r="G41" i="1"/>
  <c r="F41" i="1"/>
  <c r="G40" i="1"/>
  <c r="F40" i="1"/>
  <c r="H40" i="1"/>
  <c r="G39" i="1"/>
  <c r="F39" i="1"/>
  <c r="G38" i="1"/>
  <c r="F38" i="1"/>
  <c r="H38" i="1"/>
  <c r="G37" i="1"/>
  <c r="F37" i="1"/>
  <c r="G36" i="1"/>
  <c r="F36" i="1"/>
  <c r="G35" i="1"/>
  <c r="F35" i="1"/>
  <c r="H35" i="1"/>
  <c r="G34" i="1"/>
  <c r="F34" i="1"/>
  <c r="H34" i="1"/>
  <c r="G33" i="1"/>
  <c r="F33" i="1"/>
  <c r="G32" i="1"/>
  <c r="F32" i="1"/>
  <c r="H30" i="1"/>
  <c r="D26" i="1"/>
  <c r="E73" i="1"/>
  <c r="C26" i="1"/>
  <c r="B7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B22" i="1"/>
  <c r="G21" i="1"/>
  <c r="F21" i="1"/>
  <c r="G20" i="1"/>
  <c r="F20" i="1"/>
  <c r="B20" i="1"/>
  <c r="G19" i="1"/>
  <c r="F19" i="1"/>
  <c r="B19" i="1"/>
  <c r="G18" i="1"/>
  <c r="F18" i="1"/>
  <c r="B18" i="1"/>
  <c r="G17" i="1"/>
  <c r="F17" i="1"/>
  <c r="B17" i="1"/>
  <c r="G16" i="1"/>
  <c r="F16" i="1"/>
  <c r="B16" i="1"/>
  <c r="G15" i="1"/>
  <c r="F15" i="1"/>
  <c r="B15" i="1"/>
  <c r="G14" i="1"/>
  <c r="F14" i="1"/>
  <c r="B14" i="1"/>
  <c r="G13" i="1"/>
  <c r="F13" i="1"/>
  <c r="B13" i="1"/>
  <c r="G12" i="1"/>
  <c r="F12" i="1"/>
  <c r="B12" i="1"/>
  <c r="G11" i="1"/>
  <c r="F11" i="1"/>
  <c r="B11" i="1"/>
  <c r="G10" i="1"/>
  <c r="F10" i="1"/>
  <c r="B10" i="1"/>
  <c r="G9" i="1"/>
  <c r="F9" i="1"/>
  <c r="E9" i="1"/>
  <c r="B9" i="1"/>
  <c r="G8" i="1"/>
  <c r="F8" i="1"/>
  <c r="H8" i="1"/>
  <c r="E8" i="1"/>
  <c r="B8" i="1"/>
  <c r="G7" i="1"/>
  <c r="F7" i="1"/>
  <c r="H7" i="1"/>
  <c r="E7" i="1"/>
  <c r="B7" i="1"/>
  <c r="H5" i="1"/>
  <c r="O8" i="29"/>
  <c r="O9" i="29"/>
  <c r="O7" i="29"/>
  <c r="O34" i="29"/>
  <c r="O33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14" i="29"/>
  <c r="O13" i="46"/>
  <c r="O12" i="46"/>
  <c r="O11" i="46"/>
  <c r="O10" i="46"/>
  <c r="O9" i="46"/>
  <c r="O8" i="46"/>
  <c r="O7" i="46"/>
  <c r="H11" i="1"/>
  <c r="H61" i="1"/>
  <c r="H67" i="1"/>
  <c r="H69" i="1"/>
  <c r="H71" i="1"/>
  <c r="H72" i="1"/>
  <c r="H12" i="1"/>
  <c r="H36" i="1"/>
  <c r="H59" i="1"/>
  <c r="O11" i="29"/>
  <c r="H10" i="1"/>
  <c r="H18" i="1"/>
  <c r="B21" i="1"/>
  <c r="B26" i="1"/>
  <c r="H22" i="1"/>
  <c r="H23" i="1"/>
  <c r="H24" i="1"/>
  <c r="H43" i="1"/>
  <c r="O35" i="29"/>
  <c r="D27" i="47"/>
  <c r="E27" i="47"/>
  <c r="O14" i="46"/>
  <c r="J34" i="3"/>
  <c r="K34" i="3"/>
  <c r="E19" i="1"/>
  <c r="H63" i="1"/>
  <c r="E15" i="1"/>
  <c r="E16" i="1"/>
  <c r="E17" i="1"/>
  <c r="H19" i="1"/>
  <c r="H20" i="1"/>
  <c r="F51" i="1"/>
  <c r="E20" i="1"/>
  <c r="E21" i="1"/>
  <c r="H47" i="1"/>
  <c r="E11" i="1"/>
  <c r="E12" i="1"/>
  <c r="E13" i="1"/>
  <c r="H14" i="1"/>
  <c r="H15" i="1"/>
  <c r="H16" i="1"/>
  <c r="H39" i="1"/>
  <c r="H50" i="1"/>
  <c r="H62" i="1"/>
  <c r="B35" i="1"/>
  <c r="B65" i="1"/>
  <c r="B70" i="1"/>
  <c r="B71" i="1"/>
  <c r="H32" i="1"/>
  <c r="H86" i="1"/>
  <c r="H87" i="1"/>
  <c r="B39" i="1"/>
  <c r="B43" i="1"/>
  <c r="B47" i="1"/>
  <c r="F77" i="1"/>
  <c r="B62" i="1"/>
  <c r="B63" i="1"/>
  <c r="B73" i="1"/>
  <c r="G26" i="1"/>
  <c r="H9" i="1"/>
  <c r="H13" i="1"/>
  <c r="H17" i="1"/>
  <c r="H21" i="1"/>
  <c r="H25" i="1"/>
  <c r="B32" i="1"/>
  <c r="H33" i="1"/>
  <c r="B38" i="1"/>
  <c r="B42" i="1"/>
  <c r="B46" i="1"/>
  <c r="B50" i="1"/>
  <c r="G77" i="1"/>
  <c r="B61" i="1"/>
  <c r="B66" i="1"/>
  <c r="B67" i="1"/>
  <c r="H68" i="1"/>
  <c r="H73" i="1"/>
  <c r="G51" i="1"/>
  <c r="B34" i="1"/>
  <c r="E35" i="1"/>
  <c r="B36" i="1"/>
  <c r="H37" i="1"/>
  <c r="B40" i="1"/>
  <c r="H41" i="1"/>
  <c r="B44" i="1"/>
  <c r="H45" i="1"/>
  <c r="B48" i="1"/>
  <c r="H49" i="1"/>
  <c r="B58" i="1"/>
  <c r="B59" i="1"/>
  <c r="H60" i="1"/>
  <c r="H65" i="1"/>
  <c r="B69" i="1"/>
  <c r="B74" i="1"/>
  <c r="B75" i="1"/>
  <c r="H76" i="1"/>
  <c r="F26" i="1"/>
  <c r="E39" i="1"/>
  <c r="E43" i="1"/>
  <c r="E47" i="1"/>
  <c r="E58" i="1"/>
  <c r="E62" i="1"/>
  <c r="E66" i="1"/>
  <c r="E70" i="1"/>
  <c r="E74" i="1"/>
  <c r="E10" i="1"/>
  <c r="E14" i="1"/>
  <c r="E18" i="1"/>
  <c r="E22" i="1"/>
  <c r="E32" i="1"/>
  <c r="B33" i="1"/>
  <c r="E36" i="1"/>
  <c r="B37" i="1"/>
  <c r="E40" i="1"/>
  <c r="B41" i="1"/>
  <c r="E44" i="1"/>
  <c r="B45" i="1"/>
  <c r="E48" i="1"/>
  <c r="B49" i="1"/>
  <c r="E59" i="1"/>
  <c r="B60" i="1"/>
  <c r="E63" i="1"/>
  <c r="B64" i="1"/>
  <c r="E67" i="1"/>
  <c r="B68" i="1"/>
  <c r="E71" i="1"/>
  <c r="B72" i="1"/>
  <c r="E75" i="1"/>
  <c r="E33" i="1"/>
  <c r="E37" i="1"/>
  <c r="E41" i="1"/>
  <c r="E45" i="1"/>
  <c r="E49" i="1"/>
  <c r="E60" i="1"/>
  <c r="E64" i="1"/>
  <c r="E68" i="1"/>
  <c r="E72" i="1"/>
  <c r="E76" i="1"/>
  <c r="E34" i="1"/>
  <c r="E38" i="1"/>
  <c r="E42" i="1"/>
  <c r="E46" i="1"/>
  <c r="E50" i="1"/>
  <c r="E61" i="1"/>
  <c r="E65" i="1"/>
  <c r="E69" i="1"/>
  <c r="H77" i="1"/>
  <c r="J7" i="3"/>
  <c r="D5" i="47"/>
  <c r="E5" i="47"/>
  <c r="K7" i="3"/>
  <c r="O37" i="29"/>
  <c r="J16" i="3"/>
  <c r="K16" i="3"/>
  <c r="D13" i="47"/>
  <c r="H51" i="1"/>
  <c r="H26" i="1"/>
  <c r="H84" i="1"/>
  <c r="E26" i="1"/>
  <c r="B51" i="1"/>
  <c r="B77" i="1"/>
  <c r="E51" i="1"/>
  <c r="E77" i="1"/>
  <c r="P40" i="31"/>
  <c r="N40" i="31"/>
  <c r="L40" i="31"/>
  <c r="J40" i="31"/>
  <c r="I40" i="31"/>
  <c r="H40" i="31"/>
  <c r="G40" i="31"/>
  <c r="F40" i="31"/>
  <c r="E40" i="31"/>
  <c r="D40" i="31"/>
  <c r="C40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P20" i="31"/>
  <c r="N20" i="31"/>
  <c r="L20" i="31"/>
  <c r="J20" i="31"/>
  <c r="H20" i="31"/>
  <c r="F20" i="31"/>
  <c r="D20" i="31"/>
  <c r="P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O12" i="31"/>
  <c r="O11" i="31"/>
  <c r="O10" i="31"/>
  <c r="O9" i="31"/>
  <c r="O8" i="31"/>
  <c r="O7" i="31"/>
  <c r="O6" i="31"/>
  <c r="N27" i="32"/>
  <c r="M27" i="32"/>
  <c r="L27" i="32"/>
  <c r="K27" i="32"/>
  <c r="J27" i="32"/>
  <c r="I27" i="32"/>
  <c r="H27" i="32"/>
  <c r="G27" i="32"/>
  <c r="F27" i="32"/>
  <c r="E27" i="32"/>
  <c r="D27" i="32"/>
  <c r="C27" i="32"/>
  <c r="O26" i="32"/>
  <c r="O25" i="32"/>
  <c r="O24" i="32"/>
  <c r="O23" i="32"/>
  <c r="O22" i="32"/>
  <c r="O21" i="32"/>
  <c r="O20" i="32"/>
  <c r="O19" i="32"/>
  <c r="O18" i="32"/>
  <c r="O17" i="32"/>
  <c r="N11" i="32"/>
  <c r="M11" i="32"/>
  <c r="M13" i="32"/>
  <c r="L11" i="32"/>
  <c r="K11" i="32"/>
  <c r="J11" i="32"/>
  <c r="I11" i="32"/>
  <c r="H11" i="32"/>
  <c r="G11" i="32"/>
  <c r="F11" i="32"/>
  <c r="E11" i="32"/>
  <c r="D11" i="32"/>
  <c r="N8" i="32"/>
  <c r="L8" i="32"/>
  <c r="K8" i="32"/>
  <c r="J8" i="32"/>
  <c r="I8" i="32"/>
  <c r="H8" i="32"/>
  <c r="G8" i="32"/>
  <c r="F8" i="32"/>
  <c r="E8" i="32"/>
  <c r="D8" i="32"/>
  <c r="C8" i="32"/>
  <c r="C13" i="32"/>
  <c r="O6" i="32"/>
  <c r="O8" i="32"/>
  <c r="O13" i="32"/>
  <c r="P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O27" i="33"/>
  <c r="O26" i="33"/>
  <c r="O25" i="33"/>
  <c r="P19" i="33"/>
  <c r="M19" i="33"/>
  <c r="L19" i="33"/>
  <c r="K19" i="33"/>
  <c r="J19" i="33"/>
  <c r="I19" i="33"/>
  <c r="H19" i="33"/>
  <c r="G19" i="33"/>
  <c r="F19" i="33"/>
  <c r="E19" i="33"/>
  <c r="D19" i="33"/>
  <c r="C19" i="33"/>
  <c r="P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O12" i="33"/>
  <c r="O11" i="33"/>
  <c r="O10" i="33"/>
  <c r="O9" i="33"/>
  <c r="O8" i="33"/>
  <c r="O7" i="33"/>
  <c r="O6" i="33"/>
  <c r="P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O28" i="34"/>
  <c r="O27" i="34"/>
  <c r="O26" i="34"/>
  <c r="O25" i="34"/>
  <c r="O24" i="34"/>
  <c r="P18" i="34"/>
  <c r="N18" i="34"/>
  <c r="K18" i="34"/>
  <c r="J18" i="34"/>
  <c r="G18" i="34"/>
  <c r="F18" i="34"/>
  <c r="P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O12" i="34"/>
  <c r="O11" i="34"/>
  <c r="O10" i="34"/>
  <c r="O9" i="34"/>
  <c r="O8" i="34"/>
  <c r="O7" i="34"/>
  <c r="O6" i="34"/>
  <c r="P23" i="35"/>
  <c r="C26" i="47"/>
  <c r="N23" i="35"/>
  <c r="M23" i="35"/>
  <c r="L23" i="35"/>
  <c r="K23" i="35"/>
  <c r="J23" i="35"/>
  <c r="I23" i="35"/>
  <c r="H23" i="35"/>
  <c r="G23" i="35"/>
  <c r="F23" i="35"/>
  <c r="E23" i="35"/>
  <c r="D23" i="35"/>
  <c r="C23" i="35"/>
  <c r="P9" i="35"/>
  <c r="C12" i="47"/>
  <c r="N9" i="35"/>
  <c r="M9" i="35"/>
  <c r="L9" i="35"/>
  <c r="K9" i="35"/>
  <c r="J9" i="35"/>
  <c r="I9" i="35"/>
  <c r="H9" i="35"/>
  <c r="G9" i="35"/>
  <c r="F9" i="35"/>
  <c r="F25" i="35"/>
  <c r="E9" i="35"/>
  <c r="D9" i="35"/>
  <c r="C9" i="35"/>
  <c r="O8" i="35"/>
  <c r="O7" i="35"/>
  <c r="P22" i="37"/>
  <c r="N22" i="37"/>
  <c r="N24" i="37"/>
  <c r="M22" i="37"/>
  <c r="L22" i="37"/>
  <c r="K22" i="37"/>
  <c r="J22" i="37"/>
  <c r="I22" i="37"/>
  <c r="H22" i="37"/>
  <c r="G22" i="37"/>
  <c r="F22" i="37"/>
  <c r="E22" i="37"/>
  <c r="D22" i="37"/>
  <c r="C22" i="37"/>
  <c r="O21" i="37"/>
  <c r="O20" i="37"/>
  <c r="O19" i="37"/>
  <c r="O18" i="37"/>
  <c r="O17" i="37"/>
  <c r="O16" i="37"/>
  <c r="O15" i="37"/>
  <c r="O14" i="37"/>
  <c r="O13" i="37"/>
  <c r="J24" i="37"/>
  <c r="F24" i="37"/>
  <c r="O9" i="37"/>
  <c r="O8" i="37"/>
  <c r="O7" i="37"/>
  <c r="P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P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P14" i="36"/>
  <c r="N14" i="36"/>
  <c r="M14" i="36"/>
  <c r="L14" i="36"/>
  <c r="K14" i="36"/>
  <c r="J14" i="36"/>
  <c r="I14" i="36"/>
  <c r="H14" i="36"/>
  <c r="G14" i="36"/>
  <c r="F14" i="36"/>
  <c r="E14" i="36"/>
  <c r="D14" i="36"/>
  <c r="C14" i="36"/>
  <c r="O13" i="36"/>
  <c r="O12" i="36"/>
  <c r="O11" i="36"/>
  <c r="O10" i="36"/>
  <c r="O9" i="36"/>
  <c r="O8" i="36"/>
  <c r="O7" i="36"/>
  <c r="O6" i="36"/>
  <c r="C25" i="35"/>
  <c r="G25" i="35"/>
  <c r="K25" i="35"/>
  <c r="P20" i="34"/>
  <c r="P21" i="34"/>
  <c r="P22" i="36"/>
  <c r="O10" i="37"/>
  <c r="J25" i="35"/>
  <c r="N25" i="35"/>
  <c r="N19" i="33"/>
  <c r="N21" i="33"/>
  <c r="C11" i="47"/>
  <c r="I24" i="37"/>
  <c r="E24" i="37"/>
  <c r="M24" i="37"/>
  <c r="C22" i="36"/>
  <c r="C42" i="36"/>
  <c r="G22" i="36"/>
  <c r="G42" i="36"/>
  <c r="K22" i="36"/>
  <c r="K42" i="36"/>
  <c r="E25" i="35"/>
  <c r="I25" i="35"/>
  <c r="M25" i="35"/>
  <c r="O9" i="35"/>
  <c r="O25" i="35"/>
  <c r="J48" i="3"/>
  <c r="F21" i="33"/>
  <c r="F38" i="33"/>
  <c r="J21" i="33"/>
  <c r="J38" i="33"/>
  <c r="D13" i="32"/>
  <c r="D14" i="32"/>
  <c r="H13" i="32"/>
  <c r="H29" i="32"/>
  <c r="L13" i="32"/>
  <c r="L14" i="32"/>
  <c r="P22" i="31"/>
  <c r="P42" i="31"/>
  <c r="O40" i="31"/>
  <c r="C24" i="37"/>
  <c r="G24" i="37"/>
  <c r="K24" i="37"/>
  <c r="P24" i="37"/>
  <c r="O13" i="34"/>
  <c r="O15" i="34"/>
  <c r="G20" i="34"/>
  <c r="G31" i="34"/>
  <c r="K20" i="34"/>
  <c r="K31" i="34"/>
  <c r="O16" i="34"/>
  <c r="O17" i="34"/>
  <c r="O14" i="36"/>
  <c r="O29" i="34"/>
  <c r="E22" i="36"/>
  <c r="I22" i="36"/>
  <c r="I42" i="36"/>
  <c r="M22" i="36"/>
  <c r="M23" i="36"/>
  <c r="O17" i="36"/>
  <c r="O18" i="36"/>
  <c r="O19" i="36"/>
  <c r="D24" i="37"/>
  <c r="H24" i="37"/>
  <c r="L24" i="37"/>
  <c r="O22" i="37"/>
  <c r="D18" i="34"/>
  <c r="D20" i="34"/>
  <c r="D31" i="34"/>
  <c r="H18" i="34"/>
  <c r="H20" i="34"/>
  <c r="L18" i="34"/>
  <c r="L20" i="34"/>
  <c r="C21" i="33"/>
  <c r="C38" i="33"/>
  <c r="G21" i="33"/>
  <c r="G38" i="33"/>
  <c r="K21" i="33"/>
  <c r="K22" i="33"/>
  <c r="P21" i="33"/>
  <c r="P38" i="33"/>
  <c r="O36" i="33"/>
  <c r="F13" i="32"/>
  <c r="F29" i="32"/>
  <c r="J13" i="32"/>
  <c r="J14" i="32"/>
  <c r="N13" i="32"/>
  <c r="N29" i="32"/>
  <c r="O27" i="32"/>
  <c r="D22" i="31"/>
  <c r="D42" i="31"/>
  <c r="H22" i="31"/>
  <c r="H42" i="31"/>
  <c r="L22" i="31"/>
  <c r="L42" i="31"/>
  <c r="O15" i="31"/>
  <c r="C20" i="31"/>
  <c r="C22" i="31"/>
  <c r="G20" i="31"/>
  <c r="G22" i="31"/>
  <c r="G42" i="31"/>
  <c r="K20" i="31"/>
  <c r="K22" i="31"/>
  <c r="K42" i="31"/>
  <c r="O17" i="31"/>
  <c r="O18" i="31"/>
  <c r="O19" i="31"/>
  <c r="C18" i="34"/>
  <c r="C20" i="34"/>
  <c r="C21" i="34"/>
  <c r="I18" i="34"/>
  <c r="I20" i="34"/>
  <c r="I31" i="34"/>
  <c r="M18" i="34"/>
  <c r="M20" i="34"/>
  <c r="M31" i="34"/>
  <c r="O13" i="33"/>
  <c r="O16" i="33"/>
  <c r="O17" i="33"/>
  <c r="O18" i="33"/>
  <c r="O40" i="36"/>
  <c r="E18" i="34"/>
  <c r="E20" i="34"/>
  <c r="E31" i="34"/>
  <c r="F22" i="36"/>
  <c r="F42" i="36"/>
  <c r="J22" i="36"/>
  <c r="J23" i="36"/>
  <c r="N22" i="36"/>
  <c r="N23" i="36"/>
  <c r="F20" i="34"/>
  <c r="F21" i="34"/>
  <c r="J20" i="34"/>
  <c r="J31" i="34"/>
  <c r="N20" i="34"/>
  <c r="N31" i="34"/>
  <c r="E21" i="33"/>
  <c r="E38" i="33"/>
  <c r="I21" i="33"/>
  <c r="I22" i="33"/>
  <c r="M21" i="33"/>
  <c r="M22" i="33"/>
  <c r="C29" i="32"/>
  <c r="G13" i="32"/>
  <c r="G14" i="32"/>
  <c r="K13" i="32"/>
  <c r="K29" i="32"/>
  <c r="O13" i="31"/>
  <c r="E20" i="31"/>
  <c r="E22" i="31"/>
  <c r="E42" i="31"/>
  <c r="I20" i="31"/>
  <c r="I22" i="31"/>
  <c r="I23" i="31"/>
  <c r="M20" i="31"/>
  <c r="F22" i="31"/>
  <c r="J22" i="31"/>
  <c r="N22" i="31"/>
  <c r="P23" i="31"/>
  <c r="O16" i="31"/>
  <c r="H14" i="32"/>
  <c r="L29" i="32"/>
  <c r="M14" i="32"/>
  <c r="M29" i="32"/>
  <c r="E13" i="32"/>
  <c r="I13" i="32"/>
  <c r="F14" i="32"/>
  <c r="F22" i="33"/>
  <c r="J22" i="33"/>
  <c r="D21" i="33"/>
  <c r="H21" i="33"/>
  <c r="L21" i="33"/>
  <c r="I38" i="33"/>
  <c r="O15" i="33"/>
  <c r="P31" i="34"/>
  <c r="P25" i="35"/>
  <c r="D25" i="35"/>
  <c r="H25" i="35"/>
  <c r="L25" i="35"/>
  <c r="E23" i="36"/>
  <c r="E42" i="36"/>
  <c r="K23" i="36"/>
  <c r="P23" i="36"/>
  <c r="P42" i="36"/>
  <c r="D22" i="36"/>
  <c r="H22" i="36"/>
  <c r="L22" i="36"/>
  <c r="O16" i="36"/>
  <c r="O24" i="37"/>
  <c r="J51" i="3"/>
  <c r="F31" i="34"/>
  <c r="G23" i="36"/>
  <c r="E21" i="34"/>
  <c r="G29" i="32"/>
  <c r="M42" i="36"/>
  <c r="G21" i="34"/>
  <c r="J29" i="32"/>
  <c r="N42" i="36"/>
  <c r="C23" i="36"/>
  <c r="M21" i="34"/>
  <c r="J21" i="34"/>
  <c r="K38" i="33"/>
  <c r="M38" i="33"/>
  <c r="N38" i="33"/>
  <c r="N22" i="33"/>
  <c r="M22" i="31"/>
  <c r="M42" i="31"/>
  <c r="D29" i="32"/>
  <c r="F23" i="36"/>
  <c r="I23" i="36"/>
  <c r="K48" i="3"/>
  <c r="I21" i="34"/>
  <c r="C31" i="34"/>
  <c r="P22" i="33"/>
  <c r="E22" i="33"/>
  <c r="C22" i="33"/>
  <c r="K14" i="32"/>
  <c r="L23" i="31"/>
  <c r="I42" i="31"/>
  <c r="D10" i="47"/>
  <c r="G23" i="31"/>
  <c r="H23" i="31"/>
  <c r="D23" i="31"/>
  <c r="K21" i="34"/>
  <c r="G22" i="33"/>
  <c r="O18" i="34"/>
  <c r="O20" i="34"/>
  <c r="J42" i="36"/>
  <c r="O14" i="32"/>
  <c r="O29" i="32"/>
  <c r="L31" i="34"/>
  <c r="L21" i="34"/>
  <c r="H31" i="34"/>
  <c r="H21" i="34"/>
  <c r="O20" i="36"/>
  <c r="O22" i="36"/>
  <c r="E23" i="31"/>
  <c r="O19" i="33"/>
  <c r="O21" i="33"/>
  <c r="O22" i="33"/>
  <c r="C14" i="32"/>
  <c r="N14" i="32"/>
  <c r="K23" i="31"/>
  <c r="D21" i="34"/>
  <c r="N21" i="34"/>
  <c r="O20" i="31"/>
  <c r="K51" i="3"/>
  <c r="J42" i="31"/>
  <c r="J23" i="31"/>
  <c r="F42" i="31"/>
  <c r="F23" i="31"/>
  <c r="N42" i="31"/>
  <c r="N23" i="31"/>
  <c r="C42" i="31"/>
  <c r="C23" i="31"/>
  <c r="I14" i="32"/>
  <c r="I29" i="32"/>
  <c r="E29" i="32"/>
  <c r="E14" i="32"/>
  <c r="D38" i="33"/>
  <c r="D22" i="33"/>
  <c r="L38" i="33"/>
  <c r="L22" i="33"/>
  <c r="H38" i="33"/>
  <c r="H22" i="33"/>
  <c r="H23" i="36"/>
  <c r="H42" i="36"/>
  <c r="D23" i="36"/>
  <c r="D42" i="36"/>
  <c r="L23" i="36"/>
  <c r="L42" i="36"/>
  <c r="D22" i="47"/>
  <c r="O38" i="33"/>
  <c r="J13" i="3"/>
  <c r="K13" i="3"/>
  <c r="M23" i="31"/>
  <c r="O23" i="36"/>
  <c r="D11" i="47"/>
  <c r="E11" i="47"/>
  <c r="O42" i="36"/>
  <c r="J18" i="3"/>
  <c r="O22" i="31"/>
  <c r="O42" i="31"/>
  <c r="J11" i="3"/>
  <c r="K11" i="3"/>
  <c r="O21" i="34"/>
  <c r="O31" i="34"/>
  <c r="O9" i="39"/>
  <c r="O8" i="39"/>
  <c r="O7" i="39"/>
  <c r="P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22" i="27"/>
  <c r="K18" i="3"/>
  <c r="O12" i="39"/>
  <c r="J50" i="3"/>
  <c r="K50" i="3"/>
  <c r="O23" i="31"/>
  <c r="J41" i="3"/>
  <c r="K41" i="3"/>
  <c r="P37" i="25"/>
  <c r="O36" i="25"/>
  <c r="O35" i="25"/>
  <c r="O34" i="25"/>
  <c r="O33" i="25"/>
  <c r="O32" i="25"/>
  <c r="O31" i="25"/>
  <c r="O30" i="25"/>
  <c r="O29" i="25"/>
  <c r="O28" i="25"/>
  <c r="O27" i="25"/>
  <c r="O25" i="25"/>
  <c r="O24" i="25"/>
  <c r="O23" i="25"/>
  <c r="O22" i="25"/>
  <c r="O21" i="25"/>
  <c r="O20" i="25"/>
  <c r="O19" i="25"/>
  <c r="P16" i="25"/>
  <c r="O13" i="25"/>
  <c r="O12" i="25"/>
  <c r="O11" i="25"/>
  <c r="O10" i="25"/>
  <c r="O9" i="25"/>
  <c r="O8" i="25"/>
  <c r="O7" i="25"/>
  <c r="O16" i="25"/>
  <c r="P39" i="25"/>
  <c r="O37" i="25"/>
  <c r="O39" i="25"/>
  <c r="H33" i="14"/>
  <c r="G33" i="14"/>
  <c r="F33" i="14"/>
  <c r="O32" i="14"/>
  <c r="O31" i="14"/>
  <c r="O30" i="14"/>
  <c r="P19" i="14"/>
  <c r="N19" i="14"/>
  <c r="N35" i="14"/>
  <c r="M19" i="14"/>
  <c r="M35" i="14"/>
  <c r="L19" i="14"/>
  <c r="L35" i="14"/>
  <c r="K19" i="14"/>
  <c r="J19" i="14"/>
  <c r="J35" i="14"/>
  <c r="I19" i="14"/>
  <c r="I35" i="14"/>
  <c r="H19" i="14"/>
  <c r="H35" i="14"/>
  <c r="G19" i="14"/>
  <c r="F19" i="14"/>
  <c r="F35" i="14"/>
  <c r="E19" i="14"/>
  <c r="E35" i="14"/>
  <c r="D19" i="14"/>
  <c r="D35" i="14"/>
  <c r="C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33" i="14"/>
  <c r="P35" i="14"/>
  <c r="O19" i="14"/>
  <c r="C35" i="14"/>
  <c r="G35" i="14"/>
  <c r="K35" i="14"/>
  <c r="O35" i="14"/>
  <c r="P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O23" i="28"/>
  <c r="O22" i="28"/>
  <c r="O21" i="28"/>
  <c r="O20" i="28"/>
  <c r="O19" i="28"/>
  <c r="O18" i="28"/>
  <c r="O17" i="28"/>
  <c r="O16" i="28"/>
  <c r="O15" i="28"/>
  <c r="O14" i="28"/>
  <c r="O12" i="28"/>
  <c r="O11" i="28"/>
  <c r="P8" i="28"/>
  <c r="N8" i="28"/>
  <c r="M8" i="28"/>
  <c r="L8" i="28"/>
  <c r="K8" i="28"/>
  <c r="J8" i="28"/>
  <c r="I8" i="28"/>
  <c r="H8" i="28"/>
  <c r="G8" i="28"/>
  <c r="F8" i="28"/>
  <c r="E8" i="28"/>
  <c r="D8" i="28"/>
  <c r="C8" i="28"/>
  <c r="O7" i="28"/>
  <c r="C9" i="47"/>
  <c r="P26" i="28"/>
  <c r="O8" i="28"/>
  <c r="O24" i="28"/>
  <c r="O26" i="28"/>
  <c r="J46" i="3"/>
  <c r="N26" i="28"/>
  <c r="L26" i="28"/>
  <c r="J26" i="28"/>
  <c r="H26" i="28"/>
  <c r="F26" i="28"/>
  <c r="D26" i="28"/>
  <c r="C26" i="28"/>
  <c r="G26" i="28"/>
  <c r="K26" i="28"/>
  <c r="E26" i="28"/>
  <c r="I26" i="28"/>
  <c r="M26" i="28"/>
  <c r="O16" i="13"/>
  <c r="O15" i="13"/>
  <c r="O14" i="13"/>
  <c r="O13" i="13"/>
  <c r="O12" i="13"/>
  <c r="O11" i="13"/>
  <c r="O10" i="13"/>
  <c r="O9" i="13"/>
  <c r="O8" i="13"/>
  <c r="O7" i="13"/>
  <c r="K46" i="3"/>
  <c r="O18" i="13"/>
  <c r="J45" i="3"/>
  <c r="C16" i="47"/>
  <c r="O11" i="12"/>
  <c r="O10" i="12"/>
  <c r="O9" i="12"/>
  <c r="O8" i="12"/>
  <c r="O7" i="12"/>
  <c r="O12" i="12"/>
  <c r="O22" i="11"/>
  <c r="O21" i="11"/>
  <c r="O20" i="11"/>
  <c r="O19" i="11"/>
  <c r="O18" i="11"/>
  <c r="O17" i="11"/>
  <c r="O16" i="11"/>
  <c r="O15" i="11"/>
  <c r="O14" i="11"/>
  <c r="O13" i="11"/>
  <c r="O12" i="11"/>
  <c r="O8" i="11"/>
  <c r="O7" i="11"/>
  <c r="O23" i="11"/>
  <c r="O9" i="11"/>
  <c r="O25" i="11"/>
  <c r="J43" i="3"/>
  <c r="K43" i="3"/>
  <c r="P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O16" i="10"/>
  <c r="O15" i="10"/>
  <c r="O14" i="10"/>
  <c r="O13" i="10"/>
  <c r="O12" i="10"/>
  <c r="O11" i="10"/>
  <c r="O10" i="10"/>
  <c r="O9" i="10"/>
  <c r="O8" i="10"/>
  <c r="O7" i="10"/>
  <c r="D16" i="47"/>
  <c r="D9" i="47"/>
  <c r="E9" i="47"/>
  <c r="O18" i="10"/>
  <c r="J42" i="3"/>
  <c r="K42" i="3"/>
  <c r="P13" i="41"/>
  <c r="C21" i="47"/>
  <c r="N13" i="41"/>
  <c r="M13" i="41"/>
  <c r="L13" i="41"/>
  <c r="K13" i="41"/>
  <c r="J13" i="41"/>
  <c r="I13" i="41"/>
  <c r="H13" i="41"/>
  <c r="G13" i="41"/>
  <c r="F13" i="41"/>
  <c r="E13" i="41"/>
  <c r="D13" i="41"/>
  <c r="C13" i="41"/>
  <c r="O12" i="41"/>
  <c r="O11" i="41"/>
  <c r="P8" i="41"/>
  <c r="N8" i="41"/>
  <c r="M8" i="41"/>
  <c r="M15" i="41"/>
  <c r="L8" i="41"/>
  <c r="L15" i="41"/>
  <c r="K8" i="41"/>
  <c r="J8" i="41"/>
  <c r="I8" i="41"/>
  <c r="I15" i="41"/>
  <c r="H8" i="41"/>
  <c r="H15" i="41"/>
  <c r="G8" i="41"/>
  <c r="F8" i="41"/>
  <c r="E8" i="41"/>
  <c r="E15" i="41"/>
  <c r="D8" i="41"/>
  <c r="D15" i="41"/>
  <c r="C8" i="41"/>
  <c r="O7" i="41"/>
  <c r="O8" i="41"/>
  <c r="D7" i="47"/>
  <c r="C15" i="41"/>
  <c r="G15" i="41"/>
  <c r="K15" i="41"/>
  <c r="P15" i="41"/>
  <c r="C7" i="47"/>
  <c r="E7" i="47"/>
  <c r="O13" i="41"/>
  <c r="D21" i="47"/>
  <c r="E21" i="47"/>
  <c r="N15" i="41"/>
  <c r="F15" i="41"/>
  <c r="J15" i="41"/>
  <c r="O15" i="30"/>
  <c r="O14" i="30"/>
  <c r="O16" i="30"/>
  <c r="O9" i="30"/>
  <c r="O8" i="30"/>
  <c r="O11" i="30"/>
  <c r="O18" i="30"/>
  <c r="O15" i="41"/>
  <c r="O16" i="18"/>
  <c r="O15" i="18"/>
  <c r="O14" i="18"/>
  <c r="O13" i="18"/>
  <c r="O12" i="18"/>
  <c r="O11" i="18"/>
  <c r="O10" i="18"/>
  <c r="O9" i="18"/>
  <c r="O8" i="18"/>
  <c r="O17" i="18"/>
  <c r="J9" i="3"/>
  <c r="K9" i="3"/>
  <c r="O10" i="45"/>
  <c r="O8" i="7"/>
  <c r="O7" i="4"/>
  <c r="O8" i="4"/>
  <c r="O9" i="4"/>
  <c r="O7" i="42"/>
  <c r="O8" i="42"/>
  <c r="O8" i="24"/>
  <c r="O8" i="8"/>
  <c r="O8" i="17"/>
  <c r="D19" i="47"/>
  <c r="O9" i="7"/>
  <c r="O10" i="7"/>
  <c r="O11" i="7"/>
  <c r="O12" i="7"/>
  <c r="O13" i="7"/>
  <c r="O14" i="7"/>
  <c r="O9" i="42"/>
  <c r="O10" i="42"/>
  <c r="O11" i="42"/>
  <c r="O12" i="42"/>
  <c r="D28" i="47"/>
  <c r="O13" i="42"/>
  <c r="O8" i="43"/>
  <c r="O9" i="43"/>
  <c r="O10" i="43"/>
  <c r="O11" i="43"/>
  <c r="O13" i="43"/>
  <c r="O14" i="43"/>
  <c r="O7" i="43"/>
  <c r="O7" i="44"/>
  <c r="O14" i="44"/>
  <c r="O15" i="43"/>
  <c r="D23" i="47"/>
  <c r="D24" i="47"/>
  <c r="E24" i="47"/>
  <c r="O14" i="42"/>
  <c r="J27" i="3"/>
  <c r="K27" i="3"/>
  <c r="D8" i="47"/>
  <c r="E8" i="47"/>
  <c r="O9" i="45"/>
  <c r="O14" i="45"/>
  <c r="O15" i="45"/>
  <c r="O16" i="45"/>
  <c r="O17" i="45"/>
  <c r="O18" i="45"/>
  <c r="O19" i="45"/>
  <c r="M11" i="9"/>
  <c r="J26" i="3"/>
  <c r="K26" i="3"/>
  <c r="O18" i="4"/>
  <c r="O13" i="4"/>
  <c r="P15" i="43"/>
  <c r="C23" i="47"/>
  <c r="J25" i="3"/>
  <c r="K25" i="3"/>
  <c r="O7" i="38"/>
  <c r="O7" i="8"/>
  <c r="O9" i="19"/>
  <c r="O10" i="19"/>
  <c r="O11" i="19"/>
  <c r="O12" i="19"/>
  <c r="O13" i="19"/>
  <c r="O14" i="19"/>
  <c r="O15" i="19"/>
  <c r="C25" i="47"/>
  <c r="O13" i="38"/>
  <c r="O12" i="38"/>
  <c r="O11" i="38"/>
  <c r="O10" i="38"/>
  <c r="O9" i="38"/>
  <c r="P27" i="32"/>
  <c r="P8" i="32"/>
  <c r="P11" i="32"/>
  <c r="O7" i="9"/>
  <c r="O9" i="9"/>
  <c r="O10" i="9"/>
  <c r="J47" i="3"/>
  <c r="K47" i="3"/>
  <c r="J38" i="3"/>
  <c r="K38" i="3"/>
  <c r="O10" i="4"/>
  <c r="O11" i="4"/>
  <c r="O12" i="4"/>
  <c r="O17" i="4"/>
  <c r="O19" i="4"/>
  <c r="O20" i="4"/>
  <c r="O22" i="4"/>
  <c r="O13" i="26"/>
  <c r="O10" i="26"/>
  <c r="O9" i="26"/>
  <c r="O15" i="26"/>
  <c r="E16" i="47"/>
  <c r="N14" i="24"/>
  <c r="M14" i="24"/>
  <c r="L14" i="24"/>
  <c r="K14" i="24"/>
  <c r="J14" i="24"/>
  <c r="I14" i="24"/>
  <c r="H14" i="24"/>
  <c r="G14" i="24"/>
  <c r="F14" i="24"/>
  <c r="E14" i="24"/>
  <c r="D14" i="24"/>
  <c r="O13" i="24"/>
  <c r="O12" i="24"/>
  <c r="O11" i="24"/>
  <c r="O10" i="24"/>
  <c r="O9" i="24"/>
  <c r="C28" i="47"/>
  <c r="E28" i="47"/>
  <c r="O15" i="17"/>
  <c r="O14" i="17"/>
  <c r="O13" i="17"/>
  <c r="O12" i="17"/>
  <c r="O11" i="17"/>
  <c r="O10" i="17"/>
  <c r="O9" i="17"/>
  <c r="O7" i="17"/>
  <c r="O14" i="15"/>
  <c r="O16" i="15"/>
  <c r="J44" i="3"/>
  <c r="K44" i="3"/>
  <c r="P11" i="9"/>
  <c r="C6" i="47"/>
  <c r="N11" i="9"/>
  <c r="L11" i="9"/>
  <c r="K11" i="9"/>
  <c r="J11" i="9"/>
  <c r="I11" i="9"/>
  <c r="H11" i="9"/>
  <c r="G11" i="9"/>
  <c r="F11" i="9"/>
  <c r="E11" i="9"/>
  <c r="D11" i="9"/>
  <c r="O9" i="8"/>
  <c r="O10" i="8"/>
  <c r="O11" i="8"/>
  <c r="O12" i="8"/>
  <c r="O13" i="8"/>
  <c r="O14" i="8"/>
  <c r="O7" i="7"/>
  <c r="J17" i="3"/>
  <c r="K17" i="3"/>
  <c r="J12" i="3"/>
  <c r="J15" i="3"/>
  <c r="D18" i="47"/>
  <c r="E18" i="47"/>
  <c r="J39" i="3"/>
  <c r="K39" i="3"/>
  <c r="K15" i="3"/>
  <c r="O20" i="45"/>
  <c r="D26" i="47"/>
  <c r="E26" i="47"/>
  <c r="O11" i="45"/>
  <c r="D12" i="47"/>
  <c r="E12" i="47"/>
  <c r="D17" i="47"/>
  <c r="E17" i="47"/>
  <c r="O16" i="7"/>
  <c r="J31" i="3"/>
  <c r="O16" i="8"/>
  <c r="J33" i="3"/>
  <c r="K33" i="3"/>
  <c r="O16" i="17"/>
  <c r="J37" i="3"/>
  <c r="K37" i="3"/>
  <c r="O24" i="4"/>
  <c r="J24" i="3"/>
  <c r="C22" i="47"/>
  <c r="E22" i="47"/>
  <c r="P13" i="32"/>
  <c r="P29" i="32"/>
  <c r="C10" i="47"/>
  <c r="E10" i="47"/>
  <c r="O16" i="19"/>
  <c r="J40" i="3"/>
  <c r="K40" i="3"/>
  <c r="O8" i="9"/>
  <c r="O11" i="9"/>
  <c r="E23" i="47"/>
  <c r="K12" i="3"/>
  <c r="P14" i="32"/>
  <c r="O14" i="38"/>
  <c r="O14" i="24"/>
  <c r="J32" i="3"/>
  <c r="K32" i="3"/>
  <c r="J29" i="3"/>
  <c r="K29" i="3"/>
  <c r="K45" i="3"/>
  <c r="K24" i="3"/>
  <c r="O22" i="45"/>
  <c r="J36" i="3"/>
  <c r="K36" i="3"/>
  <c r="K31" i="3"/>
  <c r="C14" i="47"/>
  <c r="C20" i="47"/>
  <c r="D6" i="47"/>
  <c r="J8" i="3"/>
  <c r="J28" i="3"/>
  <c r="K28" i="3"/>
  <c r="D25" i="47"/>
  <c r="E25" i="47"/>
  <c r="E19" i="47"/>
  <c r="J35" i="3"/>
  <c r="K35" i="3"/>
  <c r="J30" i="3"/>
  <c r="K30" i="3"/>
  <c r="J14" i="3"/>
  <c r="J10" i="3"/>
  <c r="K10" i="3"/>
  <c r="K8" i="3"/>
  <c r="J19" i="3"/>
  <c r="K19" i="3"/>
  <c r="J52" i="3"/>
  <c r="C29" i="47"/>
  <c r="E6" i="47"/>
  <c r="D14" i="47"/>
  <c r="E14" i="47"/>
  <c r="K14" i="3"/>
  <c r="J53" i="3"/>
  <c r="K53" i="3"/>
  <c r="K52" i="3"/>
  <c r="D31" i="47"/>
  <c r="D20" i="47"/>
  <c r="E20" i="47"/>
  <c r="D29" i="47"/>
  <c r="E29" i="47"/>
</calcChain>
</file>

<file path=xl/sharedStrings.xml><?xml version="1.0" encoding="utf-8"?>
<sst xmlns="http://schemas.openxmlformats.org/spreadsheetml/2006/main" count="1569" uniqueCount="605">
  <si>
    <t>Budget 2014-15</t>
  </si>
  <si>
    <t>Budget 2015-16</t>
  </si>
  <si>
    <t>Percentage Change</t>
  </si>
  <si>
    <t>Notes</t>
  </si>
  <si>
    <t>Revenue</t>
  </si>
  <si>
    <t>Students Fee Revenue</t>
  </si>
  <si>
    <t>Contract revenue</t>
  </si>
  <si>
    <t>Food Services Revenue</t>
  </si>
  <si>
    <t>Investment Income</t>
  </si>
  <si>
    <t>Services Revenue</t>
  </si>
  <si>
    <t>Bar services (less COGS)</t>
  </si>
  <si>
    <t>Sexton operating and programming</t>
  </si>
  <si>
    <t>DSU Programming revenue</t>
  </si>
  <si>
    <t>Orientation</t>
  </si>
  <si>
    <t>TOTAL REVENUE</t>
  </si>
  <si>
    <t>Expense</t>
  </si>
  <si>
    <t>Full Time wages</t>
  </si>
  <si>
    <t>Executive wages</t>
  </si>
  <si>
    <t>Part Time wages</t>
  </si>
  <si>
    <t xml:space="preserve">Honoraria </t>
  </si>
  <si>
    <t>General DSU operations</t>
  </si>
  <si>
    <t>Food Services</t>
  </si>
  <si>
    <t>Bar Services</t>
  </si>
  <si>
    <t xml:space="preserve">Services   </t>
  </si>
  <si>
    <t>Grants/Sponsorship</t>
  </si>
  <si>
    <t>DSU Programming</t>
  </si>
  <si>
    <t>Amortization</t>
  </si>
  <si>
    <t>TOTAL EXPENSES</t>
  </si>
  <si>
    <t>Net Surplus (Deficit)</t>
  </si>
  <si>
    <t>Number of Students</t>
  </si>
  <si>
    <t>Fall</t>
  </si>
  <si>
    <t>Full-Time</t>
  </si>
  <si>
    <t>Part-Time</t>
  </si>
  <si>
    <t>Total Students</t>
  </si>
  <si>
    <t>%</t>
  </si>
  <si>
    <t>FT</t>
  </si>
  <si>
    <t>PT</t>
  </si>
  <si>
    <t>Total Received</t>
  </si>
  <si>
    <t>General DSU Operations</t>
  </si>
  <si>
    <t>DSU Renovations Fund</t>
  </si>
  <si>
    <t>Facility Improvement</t>
  </si>
  <si>
    <t>CKDU</t>
  </si>
  <si>
    <t>NSPIRG</t>
  </si>
  <si>
    <t>Gazette</t>
  </si>
  <si>
    <t>South House</t>
  </si>
  <si>
    <t>Student Accessibility</t>
  </si>
  <si>
    <t>DalOut</t>
  </si>
  <si>
    <t>Sustainability Office</t>
  </si>
  <si>
    <t>South African Trust</t>
  </si>
  <si>
    <t>W.U.S.C.</t>
  </si>
  <si>
    <t>Sextant</t>
  </si>
  <si>
    <t>Loaded Ladle</t>
  </si>
  <si>
    <t>Equity &amp; accessability</t>
  </si>
  <si>
    <t>Bike Centre</t>
  </si>
  <si>
    <t>Campus Medical Response Team</t>
  </si>
  <si>
    <t>Dal Urban Garden</t>
  </si>
  <si>
    <t>Dal Outdoor Society</t>
  </si>
  <si>
    <t>TOTAL</t>
  </si>
  <si>
    <t>Winter</t>
  </si>
  <si>
    <t>Summer</t>
  </si>
  <si>
    <t>Distance Students</t>
  </si>
  <si>
    <t>-</t>
  </si>
  <si>
    <t>Operations</t>
  </si>
  <si>
    <t>Account</t>
  </si>
  <si>
    <t>Actuals</t>
  </si>
  <si>
    <t xml:space="preserve">Actuals </t>
  </si>
  <si>
    <t xml:space="preserve">Current </t>
  </si>
  <si>
    <t>REVISED</t>
  </si>
  <si>
    <t>Percentage</t>
  </si>
  <si>
    <t>#</t>
  </si>
  <si>
    <t>2009-2010</t>
  </si>
  <si>
    <t>2010-2011</t>
  </si>
  <si>
    <t>2011-2012</t>
  </si>
  <si>
    <t>2012-13</t>
  </si>
  <si>
    <t>2013-14</t>
  </si>
  <si>
    <t>2014-15</t>
  </si>
  <si>
    <t>2015-16</t>
  </si>
  <si>
    <t>Change</t>
  </si>
  <si>
    <t>Revenues</t>
  </si>
  <si>
    <t>Student Fee Revenue</t>
  </si>
  <si>
    <t>Dept 100</t>
  </si>
  <si>
    <t>Contract Income</t>
  </si>
  <si>
    <t>Dept 190</t>
  </si>
  <si>
    <t>Dept 200</t>
  </si>
  <si>
    <t>Dept 220</t>
  </si>
  <si>
    <t>Grawood Lounge</t>
  </si>
  <si>
    <t>Dept 250</t>
  </si>
  <si>
    <t>Grawood Food</t>
  </si>
  <si>
    <t>Dept 260</t>
  </si>
  <si>
    <t>Bar Services Functions</t>
  </si>
  <si>
    <t>Dept 270</t>
  </si>
  <si>
    <t>Bar Services Invoices</t>
  </si>
  <si>
    <t>Dept 280</t>
  </si>
  <si>
    <t>Reservations</t>
  </si>
  <si>
    <t>Dept 330</t>
  </si>
  <si>
    <t>Dept 395</t>
  </si>
  <si>
    <t>Campus Copy</t>
  </si>
  <si>
    <t>Dept 430</t>
  </si>
  <si>
    <t>(-732.22)</t>
  </si>
  <si>
    <t>T Room</t>
  </si>
  <si>
    <t>Dept 440</t>
  </si>
  <si>
    <t>Total Revenue</t>
  </si>
  <si>
    <t>1,29,9183.11</t>
  </si>
  <si>
    <t>1,27,8561.13</t>
  </si>
  <si>
    <t>ACTUALS</t>
  </si>
  <si>
    <t>Current</t>
  </si>
  <si>
    <t xml:space="preserve">Percentage </t>
  </si>
  <si>
    <t>Expenses</t>
  </si>
  <si>
    <t>(Governance &amp; External Lobbying) Adminstration</t>
  </si>
  <si>
    <t>Dept 110</t>
  </si>
  <si>
    <t>Advocacy</t>
  </si>
  <si>
    <t>Dept 111</t>
  </si>
  <si>
    <t>Service</t>
  </si>
  <si>
    <t>Dept 112</t>
  </si>
  <si>
    <t>Communication</t>
  </si>
  <si>
    <t>Dept 113</t>
  </si>
  <si>
    <t>Sexton Campus Office</t>
  </si>
  <si>
    <t>Dept 115</t>
  </si>
  <si>
    <t>President's Office</t>
  </si>
  <si>
    <t>Dept 120</t>
  </si>
  <si>
    <t>48,888,70</t>
  </si>
  <si>
    <t>Leadership</t>
  </si>
  <si>
    <t>Dept 125</t>
  </si>
  <si>
    <t xml:space="preserve">Vice President (Internal) </t>
  </si>
  <si>
    <t>Dept 130</t>
  </si>
  <si>
    <t>Vice President (Finance&amp;Ops)</t>
  </si>
  <si>
    <t>Dept 140</t>
  </si>
  <si>
    <t xml:space="preserve">Vice President (Academic&amp;External) </t>
  </si>
  <si>
    <t>Dept 150</t>
  </si>
  <si>
    <t>Policy</t>
  </si>
  <si>
    <t>Dept 155</t>
  </si>
  <si>
    <t xml:space="preserve">Vice President (Student Life) </t>
  </si>
  <si>
    <t>Dept 160</t>
  </si>
  <si>
    <t>Student Life Programming</t>
  </si>
  <si>
    <t>Dept 161</t>
  </si>
  <si>
    <t>Elections</t>
  </si>
  <si>
    <t>Dept 170</t>
  </si>
  <si>
    <t>Student Advocacy</t>
  </si>
  <si>
    <t>Dept 180</t>
  </si>
  <si>
    <t>Communications &amp; Outreach</t>
  </si>
  <si>
    <t>Dept 185</t>
  </si>
  <si>
    <t>Marketing</t>
  </si>
  <si>
    <t>Dept 195</t>
  </si>
  <si>
    <t>Dept 230</t>
  </si>
  <si>
    <t xml:space="preserve">Accounts </t>
  </si>
  <si>
    <t>Dept 240</t>
  </si>
  <si>
    <t>Technical</t>
  </si>
  <si>
    <t>Dept 300</t>
  </si>
  <si>
    <t>Computer Support</t>
  </si>
  <si>
    <t>Dept 310</t>
  </si>
  <si>
    <t>SUB Security</t>
  </si>
  <si>
    <t>Dept 320</t>
  </si>
  <si>
    <t>Society Administrator</t>
  </si>
  <si>
    <t>Dept 325</t>
  </si>
  <si>
    <t>F, A, &amp; R</t>
  </si>
  <si>
    <t>Dept 340</t>
  </si>
  <si>
    <t>Programming and Promotions</t>
  </si>
  <si>
    <t>Dept 350</t>
  </si>
  <si>
    <t>Handbook</t>
  </si>
  <si>
    <t>Dept 390</t>
  </si>
  <si>
    <t>Tiger Patrol</t>
  </si>
  <si>
    <t>Dept 410</t>
  </si>
  <si>
    <t>Sexton Campus Programming</t>
  </si>
  <si>
    <t>Dept 450</t>
  </si>
  <si>
    <t>Total Expense</t>
  </si>
  <si>
    <t>Net Revenue (Deficit)</t>
  </si>
  <si>
    <t>Name: Council Administration</t>
  </si>
  <si>
    <t>Department:110</t>
  </si>
  <si>
    <t>Revised               15-16</t>
  </si>
  <si>
    <t>Original             15-16</t>
  </si>
  <si>
    <t>Description</t>
  </si>
  <si>
    <t>Account #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</si>
  <si>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</si>
  <si>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</si>
  <si>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</si>
  <si>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</si>
  <si>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</si>
  <si>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</si>
  <si>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</si>
  <si>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</si>
  <si>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</si>
  <si>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</si>
  <si>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</si>
  <si>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</si>
  <si>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Council/Board Chair</t>
  </si>
  <si>
    <t>Council Secretary</t>
  </si>
  <si>
    <t>AGM Expense</t>
  </si>
  <si>
    <t>Transition</t>
  </si>
  <si>
    <t>Office supplies</t>
  </si>
  <si>
    <t>Council Orientation</t>
  </si>
  <si>
    <t>Photocopying</t>
  </si>
  <si>
    <t>Telephone</t>
  </si>
  <si>
    <t>Council Meeting</t>
  </si>
  <si>
    <t>Council Broadcasting</t>
  </si>
  <si>
    <t>ERC and leadership training</t>
  </si>
  <si>
    <t xml:space="preserve"> Meeting expense</t>
  </si>
  <si>
    <t>Gifts and Awards</t>
  </si>
  <si>
    <t>legal</t>
  </si>
  <si>
    <t>insurance</t>
  </si>
  <si>
    <t>Governance review</t>
  </si>
  <si>
    <t>Name: Advocacy</t>
  </si>
  <si>
    <t>Department:111</t>
  </si>
  <si>
    <t>Revised              15-16</t>
  </si>
  <si>
    <t>Original           15-16</t>
  </si>
  <si>
    <t>Campaign Material</t>
  </si>
  <si>
    <t>Council Advocacy meetings</t>
  </si>
  <si>
    <t>Campaign workers</t>
  </si>
  <si>
    <t>Research</t>
  </si>
  <si>
    <t>Programming</t>
  </si>
  <si>
    <t>Total Expenses</t>
  </si>
  <si>
    <t>Name: Service</t>
  </si>
  <si>
    <t>Department:112</t>
  </si>
  <si>
    <t>Revised         15-16</t>
  </si>
  <si>
    <t>Original              15-16</t>
  </si>
  <si>
    <t>24/7 space</t>
  </si>
  <si>
    <t>member grant</t>
  </si>
  <si>
    <t>society grant</t>
  </si>
  <si>
    <t>society booking grants</t>
  </si>
  <si>
    <t>emergency bursary</t>
  </si>
  <si>
    <t>tiger run</t>
  </si>
  <si>
    <t>Legal Services</t>
  </si>
  <si>
    <t>sponsorship</t>
  </si>
  <si>
    <t>Name: Communication</t>
  </si>
  <si>
    <t>Department:113</t>
  </si>
  <si>
    <t>Revised             15-16</t>
  </si>
  <si>
    <t>Original                   15-16</t>
  </si>
  <si>
    <t>Street Team</t>
  </si>
  <si>
    <t>Photographer</t>
  </si>
  <si>
    <t>Mobile App</t>
  </si>
  <si>
    <t>Marketing &amp; Promo</t>
  </si>
  <si>
    <t>Tiger Society</t>
  </si>
  <si>
    <t>Web design/upgrades</t>
  </si>
  <si>
    <t>Depreciation</t>
  </si>
  <si>
    <t>Name: Sexton Office</t>
  </si>
  <si>
    <t>Department: 115</t>
  </si>
  <si>
    <t>Revised           15-16</t>
  </si>
  <si>
    <t xml:space="preserve">January </t>
  </si>
  <si>
    <t>budget</t>
  </si>
  <si>
    <t>Budget</t>
  </si>
  <si>
    <t>Part time wages</t>
  </si>
  <si>
    <t>commissionaers-Directors</t>
  </si>
  <si>
    <t>Miscellaneous</t>
  </si>
  <si>
    <t>Office Supplies</t>
  </si>
  <si>
    <t>Photocopying&amp;Paper</t>
  </si>
  <si>
    <t>Ethernet//Fax</t>
  </si>
  <si>
    <t>Name: Presidents Office</t>
  </si>
  <si>
    <t>Department: 120</t>
  </si>
  <si>
    <t>Original            15-16</t>
  </si>
  <si>
    <t>Exec Pay</t>
  </si>
  <si>
    <t>Conference</t>
  </si>
  <si>
    <t>Name: Leadership</t>
  </si>
  <si>
    <t>Department: 125</t>
  </si>
  <si>
    <t>Original         14-15</t>
  </si>
  <si>
    <t>Strategic Initiatives</t>
  </si>
  <si>
    <t>Leadership programming</t>
  </si>
  <si>
    <t>Impact award</t>
  </si>
  <si>
    <t>speakers/special events</t>
  </si>
  <si>
    <t>Name: Office of the VP Internal</t>
  </si>
  <si>
    <t>Department: 130</t>
  </si>
  <si>
    <t>Original                 15-16</t>
  </si>
  <si>
    <t xml:space="preserve">May </t>
  </si>
  <si>
    <t>Commissioners - Directors</t>
  </si>
  <si>
    <t>Prog Planning Board</t>
  </si>
  <si>
    <t>Name: Office of the Vice President Finance &amp; Operations</t>
  </si>
  <si>
    <t>Department:140</t>
  </si>
  <si>
    <t>Revised        15-16</t>
  </si>
  <si>
    <t>6004  Exec Pay</t>
  </si>
  <si>
    <t>6006 Commissioners - Directors</t>
  </si>
  <si>
    <t>6105  Miscellaneous</t>
  </si>
  <si>
    <t>6109  Office Supplies</t>
  </si>
  <si>
    <t>6117  Photocopying</t>
  </si>
  <si>
    <t>6122  Telephone</t>
  </si>
  <si>
    <t>6179  Conference</t>
  </si>
  <si>
    <t>Name: Office of VP Academic &amp; External</t>
  </si>
  <si>
    <t>Department: 150</t>
  </si>
  <si>
    <t>Revised            15-16</t>
  </si>
  <si>
    <t>Commissionaers-Directors</t>
  </si>
  <si>
    <t>Name: Policy Analyst</t>
  </si>
  <si>
    <t>Department: 155</t>
  </si>
  <si>
    <t>Revised                15-16</t>
  </si>
  <si>
    <t>Original                15-16</t>
  </si>
  <si>
    <t>Admin Salary</t>
  </si>
  <si>
    <t>Journals &amp; Subscriptions</t>
  </si>
  <si>
    <t>Name: Office of the VP Student Life</t>
  </si>
  <si>
    <t>Department: 160</t>
  </si>
  <si>
    <t>Original               15-16</t>
  </si>
  <si>
    <t>Name: Office of the VP Student Life - Programming</t>
  </si>
  <si>
    <t>Department: 161</t>
  </si>
  <si>
    <t>Sponsership</t>
  </si>
  <si>
    <t>TedX</t>
  </si>
  <si>
    <t>Munro Ski Trip</t>
  </si>
  <si>
    <t>Ticket sales</t>
  </si>
  <si>
    <t>TedX Dalhousie</t>
  </si>
  <si>
    <t>Munroe Ski Trip</t>
  </si>
  <si>
    <t>Special Events</t>
  </si>
  <si>
    <t>1st Year programming</t>
  </si>
  <si>
    <t>Frost</t>
  </si>
  <si>
    <t>Name: Elections</t>
  </si>
  <si>
    <t>Department:170</t>
  </si>
  <si>
    <t>Commissioners-Directors</t>
  </si>
  <si>
    <t>Transportation-Delivery</t>
  </si>
  <si>
    <t>office supplies</t>
  </si>
  <si>
    <t>Candidate reimbursements</t>
  </si>
  <si>
    <t>Communications system</t>
  </si>
  <si>
    <t>Candidates café</t>
  </si>
  <si>
    <t>Advertising - Marketing</t>
  </si>
  <si>
    <t>Name: Dalhousie Student Advocacy Services</t>
  </si>
  <si>
    <t>Department: 180</t>
  </si>
  <si>
    <t>Administration salary</t>
  </si>
  <si>
    <t>FT Staff training</t>
  </si>
  <si>
    <t>Advertising /Marketing</t>
  </si>
  <si>
    <t>Name:Communications &amp; Outreach</t>
  </si>
  <si>
    <t>Department:185</t>
  </si>
  <si>
    <t>Revised                   15-16</t>
  </si>
  <si>
    <t>Publications/Communications</t>
  </si>
  <si>
    <t>Journal and Subscriptions</t>
  </si>
  <si>
    <t>Department: 190</t>
  </si>
  <si>
    <t>Pref Beverage</t>
  </si>
  <si>
    <t>Rent</t>
  </si>
  <si>
    <t>Bank Machines</t>
  </si>
  <si>
    <t>Other</t>
  </si>
  <si>
    <t>Name: Marketing</t>
  </si>
  <si>
    <t>Department:195</t>
  </si>
  <si>
    <t>Admin salary</t>
  </si>
  <si>
    <t>Projects</t>
  </si>
  <si>
    <t>Stock photography</t>
  </si>
  <si>
    <t>Miscellanous</t>
  </si>
  <si>
    <t>Name: Investment Income</t>
  </si>
  <si>
    <t>Department: 200</t>
  </si>
  <si>
    <t>Revised                 15-16</t>
  </si>
  <si>
    <t>Original                    15-16</t>
  </si>
  <si>
    <t>Dividend Income</t>
  </si>
  <si>
    <t>DSU Bank interest income</t>
  </si>
  <si>
    <t>Capital Gain</t>
  </si>
  <si>
    <t>Bank Int &amp; service fees</t>
  </si>
  <si>
    <t>Management Fee</t>
  </si>
  <si>
    <t xml:space="preserve">Name: Food Services </t>
  </si>
  <si>
    <t>Department: 220</t>
  </si>
  <si>
    <t>Food Revenue</t>
  </si>
  <si>
    <t>Food Services Expense</t>
  </si>
  <si>
    <t>Repairs and Maintenance</t>
  </si>
  <si>
    <t>Name: Operations</t>
  </si>
  <si>
    <t>Department: 230</t>
  </si>
  <si>
    <t>Entertainment</t>
  </si>
  <si>
    <t>Transportation/Delivery</t>
  </si>
  <si>
    <t>Insurance</t>
  </si>
  <si>
    <t>FT Staff Training</t>
  </si>
  <si>
    <t>PT Staff Training</t>
  </si>
  <si>
    <t>FT/Pt Staff Events</t>
  </si>
  <si>
    <t>RRSP</t>
  </si>
  <si>
    <t>AMICCUS</t>
  </si>
  <si>
    <t>Name: Accounts</t>
  </si>
  <si>
    <t>Department: 240</t>
  </si>
  <si>
    <t>Salary Admin wages</t>
  </si>
  <si>
    <t>FT Wages</t>
  </si>
  <si>
    <t>PT wages</t>
  </si>
  <si>
    <t>File management</t>
  </si>
  <si>
    <t>Audit</t>
  </si>
  <si>
    <t>Photocopy/printing Charge</t>
  </si>
  <si>
    <t>Name: Grawood Lounge</t>
  </si>
  <si>
    <t>Department: 250</t>
  </si>
  <si>
    <t>Original          15-16</t>
  </si>
  <si>
    <t>April    Budgets</t>
  </si>
  <si>
    <t>May     Budgets</t>
  </si>
  <si>
    <t>June    budgets</t>
  </si>
  <si>
    <t>July     budgets</t>
  </si>
  <si>
    <t>August    Budgets</t>
  </si>
  <si>
    <t>September Budgets</t>
  </si>
  <si>
    <t>RENTAL/ MISCELLANEOUS</t>
  </si>
  <si>
    <t>LIQUOR  SALES</t>
  </si>
  <si>
    <t>WINE SALES</t>
  </si>
  <si>
    <t>BEER  SALES</t>
  </si>
  <si>
    <t xml:space="preserve"> </t>
  </si>
  <si>
    <t>DRAFT  SALES</t>
  </si>
  <si>
    <t xml:space="preserve">POP/MIX </t>
  </si>
  <si>
    <t>CHARGEBACKS</t>
  </si>
  <si>
    <t>Cost of Goods Sold (COGS)</t>
  </si>
  <si>
    <t>LIQUOR</t>
  </si>
  <si>
    <t>WINE</t>
  </si>
  <si>
    <t>BEER</t>
  </si>
  <si>
    <t>DRAFT</t>
  </si>
  <si>
    <t>POP/BAR MIX</t>
  </si>
  <si>
    <t>Toatal COGS</t>
  </si>
  <si>
    <t>Gross Profit</t>
  </si>
  <si>
    <t>Gross Margin  %</t>
  </si>
  <si>
    <t>Fixed Costs</t>
  </si>
  <si>
    <t>ADMINISTRATION  SALARY</t>
  </si>
  <si>
    <t>PART  TIME  WAGES</t>
  </si>
  <si>
    <t>VISA  SERVICE  CHARGE</t>
  </si>
  <si>
    <t>BUSINESS TAX</t>
  </si>
  <si>
    <t>EQUIPMENT</t>
  </si>
  <si>
    <t>OFFICE EXPENSE</t>
  </si>
  <si>
    <t>NSLC delivery</t>
  </si>
  <si>
    <t>TELEPHONE</t>
  </si>
  <si>
    <t>CELLULAR PHONE</t>
  </si>
  <si>
    <t>REPAIRS &amp; MAINTENANCE</t>
  </si>
  <si>
    <t>INSURANCE</t>
  </si>
  <si>
    <t>UNIFORMS</t>
  </si>
  <si>
    <t>Security</t>
  </si>
  <si>
    <t>Name: Grawood Food</t>
  </si>
  <si>
    <t>Department: 260</t>
  </si>
  <si>
    <t>Revised          15-16</t>
  </si>
  <si>
    <t>May    Budgets</t>
  </si>
  <si>
    <t>June    Budgets</t>
  </si>
  <si>
    <t>July    Budgets</t>
  </si>
  <si>
    <t>Aug Budgets</t>
  </si>
  <si>
    <t>Food Sales</t>
  </si>
  <si>
    <t>Food Cost (COGS)</t>
  </si>
  <si>
    <t>Salary/Burden Expense</t>
  </si>
  <si>
    <t>Part Time Wages</t>
  </si>
  <si>
    <t>Equipment</t>
  </si>
  <si>
    <t>Paper Supplies</t>
  </si>
  <si>
    <t>Laundry</t>
  </si>
  <si>
    <t>Repairs &amp; Maintenance</t>
  </si>
  <si>
    <t>Cleaning Material</t>
  </si>
  <si>
    <t>Name: Bar Servives Functions</t>
  </si>
  <si>
    <t>Department: 270</t>
  </si>
  <si>
    <t>August   Budgets</t>
  </si>
  <si>
    <t>Rental Income</t>
  </si>
  <si>
    <t>Liquor Sales</t>
  </si>
  <si>
    <t>Wine Sales</t>
  </si>
  <si>
    <t>Beer Sales</t>
  </si>
  <si>
    <t>Pop/Mix</t>
  </si>
  <si>
    <t>Transport/Delivery</t>
  </si>
  <si>
    <t>Tech/Staff Charges Backs</t>
  </si>
  <si>
    <t>Liquor COGS</t>
  </si>
  <si>
    <t>Wine COGS</t>
  </si>
  <si>
    <t>Beer COGS</t>
  </si>
  <si>
    <t>Pop/Bar Mix COGS</t>
  </si>
  <si>
    <t>Equipement</t>
  </si>
  <si>
    <t>Transportation-delivery</t>
  </si>
  <si>
    <t>Paper supplies</t>
  </si>
  <si>
    <t>Nsaga class IV licensing</t>
  </si>
  <si>
    <t>Uniforms</t>
  </si>
  <si>
    <t>Name: Bar Services Invoice</t>
  </si>
  <si>
    <t>Department: 280</t>
  </si>
  <si>
    <t>April   Budget</t>
  </si>
  <si>
    <t>May   Budgets</t>
  </si>
  <si>
    <t>June   Budgets</t>
  </si>
  <si>
    <t>July   Budgets</t>
  </si>
  <si>
    <t>NSLC delivery fee</t>
  </si>
  <si>
    <t>Name: Technical</t>
  </si>
  <si>
    <t>Department: 300</t>
  </si>
  <si>
    <t>Staff Charge Backs</t>
  </si>
  <si>
    <t>Administration  Salary</t>
  </si>
  <si>
    <t>Production Support</t>
  </si>
  <si>
    <t>Transport and Delivery</t>
  </si>
  <si>
    <t>Cellular Phone</t>
  </si>
  <si>
    <t>Name: Computer Support</t>
  </si>
  <si>
    <t>Department: 310</t>
  </si>
  <si>
    <t>revised                 15-16</t>
  </si>
  <si>
    <t>Software</t>
  </si>
  <si>
    <t>System Support</t>
  </si>
  <si>
    <t>Name: SUB Security</t>
  </si>
  <si>
    <t>Department: 320</t>
  </si>
  <si>
    <t>Revised                  15-16</t>
  </si>
  <si>
    <t>Night Manager's Wages</t>
  </si>
  <si>
    <t>Info Centre Wages</t>
  </si>
  <si>
    <t>PT SUB Staff Wages</t>
  </si>
  <si>
    <t>Info Center Sup Wages</t>
  </si>
  <si>
    <t>Vandalism</t>
  </si>
  <si>
    <t>Locksmith</t>
  </si>
  <si>
    <t>Name: Member Services</t>
  </si>
  <si>
    <t>Department: 325</t>
  </si>
  <si>
    <t>Farmers Market</t>
  </si>
  <si>
    <t>Food Bank</t>
  </si>
  <si>
    <t>Society Training</t>
  </si>
  <si>
    <t>Tigerbooks</t>
  </si>
  <si>
    <t>Hands on</t>
  </si>
  <si>
    <t>Bookshare</t>
  </si>
  <si>
    <t>Name: Reservations</t>
  </si>
  <si>
    <t>Department: 330</t>
  </si>
  <si>
    <t>FY 15-16</t>
  </si>
  <si>
    <t>FY 14-15</t>
  </si>
  <si>
    <t>Music Copyright</t>
  </si>
  <si>
    <t>Misc.</t>
  </si>
  <si>
    <t>Bill outs</t>
  </si>
  <si>
    <t>Main Lobby</t>
  </si>
  <si>
    <t>McInnes Room</t>
  </si>
  <si>
    <t>Set-up Charges</t>
  </si>
  <si>
    <t>SUB Staff Chargebacks</t>
  </si>
  <si>
    <t>Room 307</t>
  </si>
  <si>
    <t>Council Chambers</t>
  </si>
  <si>
    <t>Room 224</t>
  </si>
  <si>
    <t>Other Meeting Rooms</t>
  </si>
  <si>
    <t>Room 303</t>
  </si>
  <si>
    <t>Salary / Burden Expense</t>
  </si>
  <si>
    <t>Event Staff Wages</t>
  </si>
  <si>
    <t>Bill outs expense</t>
  </si>
  <si>
    <t>Meeting Room Supplies</t>
  </si>
  <si>
    <t>Bad Debts</t>
  </si>
  <si>
    <t>Marketing / Advertising</t>
  </si>
  <si>
    <t>Maintenance Overtime</t>
  </si>
  <si>
    <t>Name: Future Alterations and Renovations</t>
  </si>
  <si>
    <t>Department: 340</t>
  </si>
  <si>
    <t>Budget Revisions 2015-2016</t>
  </si>
  <si>
    <t>original             15-16</t>
  </si>
  <si>
    <t xml:space="preserve">Sexton Equipment </t>
  </si>
  <si>
    <t>Name: Programming and Promotions</t>
  </si>
  <si>
    <t>Department: 350</t>
  </si>
  <si>
    <t>Original                  15-16</t>
  </si>
  <si>
    <t>April   Budgets</t>
  </si>
  <si>
    <t>june   Budgets</t>
  </si>
  <si>
    <t>August  Budgets</t>
  </si>
  <si>
    <t>Sponsorship</t>
  </si>
  <si>
    <t>Ticket/Sales Income</t>
  </si>
  <si>
    <t>DJ Services</t>
  </si>
  <si>
    <t xml:space="preserve"> Grawood Programming</t>
  </si>
  <si>
    <t>Adver / Marketing</t>
  </si>
  <si>
    <t>SOCAN</t>
  </si>
  <si>
    <t>Rider</t>
  </si>
  <si>
    <t>Promotions/Decorations</t>
  </si>
  <si>
    <t>Name : Handbook</t>
  </si>
  <si>
    <t>Advertising Revenue</t>
  </si>
  <si>
    <t>Handbook Pub/Delivery</t>
  </si>
  <si>
    <t>Name: Orientation</t>
  </si>
  <si>
    <t>Department: 395</t>
  </si>
  <si>
    <t>Orientation pack revenue</t>
  </si>
  <si>
    <t>Aramark food coupon Revenue</t>
  </si>
  <si>
    <t>Orientation Surplus</t>
  </si>
  <si>
    <t>Commissioner-Director</t>
  </si>
  <si>
    <t>Dalfest Technical</t>
  </si>
  <si>
    <t>Equipment Leases</t>
  </si>
  <si>
    <t>Registration</t>
  </si>
  <si>
    <t>Leader Camp</t>
  </si>
  <si>
    <t>Sexton Orentation</t>
  </si>
  <si>
    <t>Volunteer Party</t>
  </si>
  <si>
    <t>Dalfest</t>
  </si>
  <si>
    <t>Pack Material</t>
  </si>
  <si>
    <t>Aramark food coupons</t>
  </si>
  <si>
    <t>Advertising / Marketing</t>
  </si>
  <si>
    <t>Socan</t>
  </si>
  <si>
    <t>Society Orientation</t>
  </si>
  <si>
    <t>International Orientation</t>
  </si>
  <si>
    <t>Bursary</t>
  </si>
  <si>
    <t>Shinerama Coordinator</t>
  </si>
  <si>
    <t>Shinerama Expense</t>
  </si>
  <si>
    <t>Name: Shuttle Service</t>
  </si>
  <si>
    <t>Department: 410</t>
  </si>
  <si>
    <t>Transportation</t>
  </si>
  <si>
    <t>Gas/Repairs</t>
  </si>
  <si>
    <t>Deprecation</t>
  </si>
  <si>
    <t>Name: Campus Copy</t>
  </si>
  <si>
    <t>Department: 430</t>
  </si>
  <si>
    <t>revised                15-16</t>
  </si>
  <si>
    <t>original                15-16</t>
  </si>
  <si>
    <t>Retail Revenue</t>
  </si>
  <si>
    <t>Binding Revenue</t>
  </si>
  <si>
    <t>Color Printing Revenue</t>
  </si>
  <si>
    <t>Computer Lab printing</t>
  </si>
  <si>
    <t xml:space="preserve"> Photocopy Revenue</t>
  </si>
  <si>
    <t>Fax Revenue</t>
  </si>
  <si>
    <t>Access Copyright Revenue</t>
  </si>
  <si>
    <t>Other Copyright Revenue</t>
  </si>
  <si>
    <t>Postage Revenue</t>
  </si>
  <si>
    <t>Postage</t>
  </si>
  <si>
    <t>Access Copyright Expense</t>
  </si>
  <si>
    <t>Other Copyright Expense</t>
  </si>
  <si>
    <t>Fax/Ethernet</t>
  </si>
  <si>
    <t>Printer Service Contract</t>
  </si>
  <si>
    <t>Paper Inventory</t>
  </si>
  <si>
    <t>Retail Inventory</t>
  </si>
  <si>
    <t>Computer Lab</t>
  </si>
  <si>
    <t>Security/Banking</t>
  </si>
  <si>
    <t>Binding</t>
  </si>
  <si>
    <t>Dalcard Expense 3%</t>
  </si>
  <si>
    <t>Name: T-Room</t>
  </si>
  <si>
    <t>Department: 440</t>
  </si>
  <si>
    <t>revised             15-16</t>
  </si>
  <si>
    <t>original                  15-16</t>
  </si>
  <si>
    <t>july    Budgets</t>
  </si>
  <si>
    <t>August Budgets</t>
  </si>
  <si>
    <t>Bottle Return</t>
  </si>
  <si>
    <t>Pool Tables/Video Game</t>
  </si>
  <si>
    <t>Draft Sales</t>
  </si>
  <si>
    <t>Draft COGS</t>
  </si>
  <si>
    <t>Gross Margin</t>
  </si>
  <si>
    <t>6001 Administration salary</t>
  </si>
  <si>
    <t>6003-440  Part Time Wages</t>
  </si>
  <si>
    <t>6006 Bar Manager</t>
  </si>
  <si>
    <r>
      <t>6010  Entertainment/</t>
    </r>
    <r>
      <rPr>
        <b/>
        <sz val="8"/>
        <color rgb="FFFF0000"/>
        <rFont val="Arial"/>
        <family val="2"/>
      </rPr>
      <t>Cable Bill</t>
    </r>
  </si>
  <si>
    <t>6011  Visa Service Charges</t>
  </si>
  <si>
    <t>6104  Equipment</t>
  </si>
  <si>
    <t>6106  Transportation/Delivery</t>
  </si>
  <si>
    <t>6121  N.S.L.C. Delivery</t>
  </si>
  <si>
    <t>6132  Repairs &amp; Maintenance</t>
  </si>
  <si>
    <t>6139  Cleaning Material</t>
  </si>
  <si>
    <t>6152  Insurance</t>
  </si>
  <si>
    <t>6510  Security</t>
  </si>
  <si>
    <t>Name: Sexton Programming</t>
  </si>
  <si>
    <t>Department: 450</t>
  </si>
  <si>
    <t>revised                      15-16</t>
  </si>
  <si>
    <t>original              15-16</t>
  </si>
  <si>
    <t>May       Budgets</t>
  </si>
  <si>
    <t>June       Budgets</t>
  </si>
  <si>
    <t>Ticket sales in T-room</t>
  </si>
  <si>
    <t>Ticket sales - Sexton special events</t>
  </si>
  <si>
    <t>6008  Technical</t>
  </si>
  <si>
    <t>Sexton events</t>
  </si>
  <si>
    <t>6500  DJ Services</t>
  </si>
  <si>
    <t>-8385</t>
  </si>
  <si>
    <t>6506  Adver / Marketing</t>
  </si>
  <si>
    <t>6507  SOCAN</t>
  </si>
  <si>
    <t>6515  Rider</t>
  </si>
  <si>
    <t>6517  Promotions/Decorations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</si>
</sst>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#,##0.00000000000_ ;\-#,##0.00000000000\ "/>
    <numFmt numFmtId="169" formatCode="&quot;$&quot;#,##0.00"/>
    <numFmt numFmtId="170" formatCode="0.0%"/>
    <numFmt numFmtId="171" formatCode="#,##0.00_ ;\-#,##0.00\ "/>
    <numFmt numFmtId="172" formatCode="_(&quot;$&quot;* #,##0.00_);_(&quot;$&quot;* \(#,##0.00\);_(&quot;$&quot;* &quot;-&quot;_);_(@_)"/>
    <numFmt numFmtId="173" formatCode="[&lt;=9999999]###\-####;###\-###\-####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rgb="FF0000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sz val="10"/>
      <name val="Times New Roman"/>
      <family val="1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Times New Roman"/>
      <family val="1"/>
    </font>
    <font>
      <sz val="20"/>
      <name val="Arial"/>
      <family val="2"/>
    </font>
    <font>
      <b/>
      <sz val="8"/>
      <color indexed="8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u/>
      <sz val="8"/>
      <name val="Arial"/>
      <family val="2"/>
    </font>
    <font>
      <b/>
      <sz val="10"/>
      <color theme="0"/>
      <name val="Times New Roman"/>
      <family val="1"/>
    </font>
    <font>
      <b/>
      <u/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u/>
      <sz val="10"/>
      <color theme="10"/>
      <name val="Arial"/>
      <family val="2"/>
    </font>
    <font>
      <b/>
      <sz val="11"/>
      <color rgb="FF000000"/>
      <name val="Calibri"/>
      <family val="2"/>
    </font>
    <font>
      <sz val="12"/>
      <name val="Times New Roman"/>
      <family val="1"/>
    </font>
    <font>
      <b/>
      <i/>
      <sz val="11"/>
      <color rgb="FF7030A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.5"/>
      <color rgb="FF000000"/>
      <name val="Inherit"/>
    </font>
    <font>
      <sz val="11.5"/>
      <color rgb="FFFF0000"/>
      <name val="Inherit"/>
    </font>
    <font>
      <b/>
      <sz val="8"/>
      <color rgb="FFFF0000"/>
      <name val="Arial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26"/>
      <color rgb="FFFF0000"/>
      <name val="Times New Roman"/>
      <family val="1"/>
    </font>
    <font>
      <sz val="28"/>
      <color rgb="FFFF0000"/>
      <name val="Times New Roman"/>
      <family val="1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name val="Cambria"/>
      <family val="1"/>
      <scheme val="major"/>
    </font>
    <font>
      <sz val="10"/>
      <color indexed="8"/>
      <name val="Times New Roman"/>
      <family val="1"/>
    </font>
    <font>
      <sz val="8"/>
      <color rgb="FF000000"/>
      <name val="Times New Roman"/>
      <family val="1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Calibri"/>
      <family val="2"/>
      <scheme val="minor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indexed="9"/>
      <name val="Times New Roman"/>
      <family val="1"/>
    </font>
    <font>
      <b/>
      <sz val="9"/>
      <name val="Times New Roman"/>
      <family val="1"/>
    </font>
    <font>
      <sz val="9"/>
      <color indexed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43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2" borderId="2" applyNumberFormat="0" applyAlignment="0" applyProtection="0"/>
    <xf numFmtId="0" fontId="13" fillId="15" borderId="3" applyNumberFormat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2" applyNumberFormat="0" applyAlignment="0" applyProtection="0"/>
    <xf numFmtId="0" fontId="20" fillId="0" borderId="7" applyNumberFormat="0" applyFill="0" applyAlignment="0" applyProtection="0"/>
    <xf numFmtId="0" fontId="21" fillId="8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4" borderId="8" applyNumberFormat="0" applyFont="0" applyAlignment="0" applyProtection="0"/>
    <xf numFmtId="0" fontId="23" fillId="2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5" fillId="0" borderId="0"/>
    <xf numFmtId="0" fontId="59" fillId="0" borderId="0" applyNumberFormat="0" applyFill="0" applyBorder="0" applyAlignment="0" applyProtection="0"/>
    <xf numFmtId="169" fontId="22" fillId="0" borderId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801">
    <xf numFmtId="0" fontId="0" fillId="0" borderId="0" xfId="0"/>
    <xf numFmtId="0" fontId="3" fillId="0" borderId="0" xfId="2"/>
    <xf numFmtId="0" fontId="3" fillId="0" borderId="0" xfId="2" applyFont="1"/>
    <xf numFmtId="40" fontId="4" fillId="0" borderId="0" xfId="2" applyNumberFormat="1" applyFont="1" applyFill="1" applyBorder="1" applyAlignment="1" applyProtection="1"/>
    <xf numFmtId="10" fontId="4" fillId="0" borderId="0" xfId="3" applyNumberFormat="1" applyFont="1" applyFill="1" applyBorder="1" applyAlignment="1" applyProtection="1"/>
    <xf numFmtId="44" fontId="3" fillId="0" borderId="0" xfId="4" applyFont="1" applyFill="1" applyBorder="1" applyAlignment="1" applyProtection="1"/>
    <xf numFmtId="0" fontId="3" fillId="0" borderId="0" xfId="2" applyFont="1" applyBorder="1"/>
    <xf numFmtId="0" fontId="6" fillId="0" borderId="0" xfId="2" applyFont="1" applyBorder="1"/>
    <xf numFmtId="167" fontId="3" fillId="0" borderId="0" xfId="5" applyNumberFormat="1" applyFont="1" applyBorder="1"/>
    <xf numFmtId="37" fontId="3" fillId="0" borderId="0" xfId="4" applyNumberFormat="1" applyFont="1" applyFill="1" applyBorder="1" applyAlignment="1" applyProtection="1"/>
    <xf numFmtId="40" fontId="3" fillId="0" borderId="0" xfId="2" applyNumberFormat="1" applyFont="1" applyFill="1" applyBorder="1" applyAlignment="1" applyProtection="1"/>
    <xf numFmtId="10" fontId="4" fillId="0" borderId="0" xfId="3" applyNumberFormat="1" applyFont="1" applyFill="1" applyBorder="1" applyAlignment="1" applyProtection="1">
      <alignment horizontal="right"/>
    </xf>
    <xf numFmtId="40" fontId="4" fillId="0" borderId="0" xfId="2" applyNumberFormat="1" applyFont="1" applyFill="1" applyBorder="1" applyAlignment="1" applyProtection="1">
      <alignment horizontal="right"/>
    </xf>
    <xf numFmtId="40" fontId="3" fillId="0" borderId="1" xfId="2" applyNumberFormat="1" applyFont="1" applyFill="1" applyBorder="1" applyAlignment="1" applyProtection="1"/>
    <xf numFmtId="10" fontId="6" fillId="0" borderId="1" xfId="3" applyNumberFormat="1" applyFont="1" applyFill="1" applyBorder="1" applyAlignment="1" applyProtection="1">
      <alignment horizontal="center"/>
    </xf>
    <xf numFmtId="40" fontId="6" fillId="0" borderId="1" xfId="2" applyNumberFormat="1" applyFont="1" applyFill="1" applyBorder="1" applyAlignment="1" applyProtection="1">
      <alignment horizontal="center"/>
    </xf>
    <xf numFmtId="44" fontId="7" fillId="0" borderId="1" xfId="4" applyFont="1" applyFill="1" applyBorder="1" applyAlignment="1" applyProtection="1">
      <alignment horizontal="center"/>
    </xf>
    <xf numFmtId="44" fontId="6" fillId="0" borderId="1" xfId="4" applyFont="1" applyFill="1" applyBorder="1" applyAlignment="1" applyProtection="1">
      <alignment horizontal="center"/>
    </xf>
    <xf numFmtId="40" fontId="3" fillId="0" borderId="0" xfId="2" applyNumberFormat="1" applyFont="1" applyFill="1" applyBorder="1" applyAlignment="1" applyProtection="1">
      <alignment horizontal="left"/>
    </xf>
    <xf numFmtId="10" fontId="3" fillId="0" borderId="0" xfId="3" applyNumberFormat="1" applyFont="1" applyFill="1" applyBorder="1" applyAlignment="1" applyProtection="1"/>
    <xf numFmtId="165" fontId="3" fillId="0" borderId="0" xfId="4" applyNumberFormat="1" applyFont="1" applyFill="1" applyBorder="1" applyAlignment="1"/>
    <xf numFmtId="0" fontId="3" fillId="0" borderId="0" xfId="2" applyFont="1" applyFill="1" applyBorder="1"/>
    <xf numFmtId="0" fontId="3" fillId="0" borderId="0" xfId="2" applyFill="1"/>
    <xf numFmtId="165" fontId="3" fillId="0" borderId="0" xfId="2" applyNumberFormat="1" applyFont="1" applyBorder="1"/>
    <xf numFmtId="7" fontId="3" fillId="0" borderId="0" xfId="2" applyNumberFormat="1" applyFont="1" applyBorder="1" applyAlignment="1">
      <alignment horizontal="right"/>
    </xf>
    <xf numFmtId="0" fontId="3" fillId="0" borderId="0" xfId="2" applyNumberFormat="1" applyFont="1"/>
    <xf numFmtId="165" fontId="3" fillId="0" borderId="0" xfId="2" applyNumberFormat="1" applyFont="1"/>
    <xf numFmtId="164" fontId="3" fillId="0" borderId="0" xfId="2" applyNumberFormat="1" applyFont="1"/>
    <xf numFmtId="0" fontId="6" fillId="0" borderId="0" xfId="2" applyNumberFormat="1" applyFont="1"/>
    <xf numFmtId="165" fontId="6" fillId="0" borderId="0" xfId="2" applyNumberFormat="1" applyFont="1"/>
    <xf numFmtId="43" fontId="3" fillId="0" borderId="0" xfId="2" applyNumberFormat="1" applyFont="1"/>
    <xf numFmtId="166" fontId="3" fillId="0" borderId="0" xfId="2" applyNumberFormat="1" applyFont="1"/>
    <xf numFmtId="165" fontId="3" fillId="0" borderId="0" xfId="2" applyNumberFormat="1" applyFont="1" applyFill="1"/>
    <xf numFmtId="165" fontId="6" fillId="0" borderId="0" xfId="2" applyNumberFormat="1" applyFont="1" applyFill="1"/>
    <xf numFmtId="0" fontId="3" fillId="0" borderId="0" xfId="2" applyNumberFormat="1" applyFont="1" applyFill="1"/>
    <xf numFmtId="43" fontId="3" fillId="0" borderId="0" xfId="2" applyNumberFormat="1" applyFont="1" applyFill="1"/>
    <xf numFmtId="44" fontId="3" fillId="0" borderId="0" xfId="2" applyNumberFormat="1" applyFont="1"/>
    <xf numFmtId="0" fontId="3" fillId="0" borderId="0" xfId="3" applyNumberFormat="1" applyFont="1" applyFill="1" applyBorder="1" applyAlignment="1" applyProtection="1"/>
    <xf numFmtId="10" fontId="3" fillId="0" borderId="1" xfId="3" applyNumberFormat="1" applyFont="1" applyFill="1" applyBorder="1" applyAlignment="1" applyProtection="1">
      <alignment horizontal="center"/>
    </xf>
    <xf numFmtId="40" fontId="3" fillId="0" borderId="1" xfId="2" applyNumberFormat="1" applyFont="1" applyFill="1" applyBorder="1" applyAlignment="1" applyProtection="1">
      <alignment horizontal="center"/>
    </xf>
    <xf numFmtId="40" fontId="3" fillId="0" borderId="0" xfId="4" applyNumberFormat="1" applyFont="1" applyFill="1" applyBorder="1" applyAlignment="1" applyProtection="1"/>
    <xf numFmtId="10" fontId="3" fillId="0" borderId="0" xfId="3" applyNumberFormat="1" applyFont="1" applyFill="1" applyBorder="1" applyAlignment="1" applyProtection="1">
      <alignment horizontal="center"/>
    </xf>
    <xf numFmtId="44" fontId="3" fillId="0" borderId="0" xfId="4" applyFont="1" applyFill="1" applyBorder="1" applyAlignment="1" applyProtection="1">
      <alignment horizontal="center"/>
    </xf>
    <xf numFmtId="0" fontId="1" fillId="0" borderId="0" xfId="69"/>
    <xf numFmtId="0" fontId="5" fillId="0" borderId="0" xfId="53"/>
    <xf numFmtId="0" fontId="5" fillId="0" borderId="0" xfId="53" applyAlignment="1">
      <alignment horizontal="right"/>
    </xf>
    <xf numFmtId="9" fontId="3" fillId="0" borderId="0" xfId="2" applyNumberFormat="1"/>
    <xf numFmtId="43" fontId="3" fillId="0" borderId="0" xfId="2" applyNumberFormat="1" applyFont="1" applyFill="1" applyBorder="1"/>
    <xf numFmtId="0" fontId="3" fillId="0" borderId="0" xfId="2" applyFont="1" applyAlignment="1"/>
    <xf numFmtId="43" fontId="3" fillId="0" borderId="0" xfId="2" applyNumberFormat="1" applyFont="1" applyBorder="1"/>
    <xf numFmtId="43" fontId="3" fillId="0" borderId="13" xfId="2" applyNumberFormat="1" applyFont="1" applyFill="1" applyBorder="1" applyAlignment="1">
      <alignment horizontal="center"/>
    </xf>
    <xf numFmtId="0" fontId="3" fillId="0" borderId="13" xfId="2" applyNumberFormat="1" applyFont="1" applyBorder="1" applyAlignment="1">
      <alignment horizontal="center"/>
    </xf>
    <xf numFmtId="0" fontId="3" fillId="0" borderId="17" xfId="2" applyFont="1" applyFill="1" applyBorder="1" applyAlignment="1"/>
    <xf numFmtId="43" fontId="3" fillId="0" borderId="17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0" fontId="3" fillId="0" borderId="17" xfId="2" applyFont="1" applyBorder="1" applyAlignment="1"/>
    <xf numFmtId="0" fontId="3" fillId="0" borderId="17" xfId="2" applyNumberFormat="1" applyFont="1" applyBorder="1" applyAlignment="1">
      <alignment horizontal="center"/>
    </xf>
    <xf numFmtId="0" fontId="3" fillId="0" borderId="16" xfId="2" applyFont="1" applyFill="1" applyBorder="1" applyAlignment="1"/>
    <xf numFmtId="43" fontId="3" fillId="0" borderId="13" xfId="2" applyNumberFormat="1" applyFont="1" applyFill="1" applyBorder="1"/>
    <xf numFmtId="9" fontId="3" fillId="0" borderId="13" xfId="2" applyNumberFormat="1" applyBorder="1"/>
    <xf numFmtId="43" fontId="3" fillId="0" borderId="13" xfId="2" applyNumberFormat="1" applyFont="1" applyBorder="1"/>
    <xf numFmtId="43" fontId="3" fillId="0" borderId="11" xfId="2" applyNumberFormat="1" applyFont="1" applyBorder="1"/>
    <xf numFmtId="9" fontId="3" fillId="0" borderId="16" xfId="2" applyNumberFormat="1" applyBorder="1"/>
    <xf numFmtId="0" fontId="3" fillId="0" borderId="16" xfId="2" applyFont="1" applyBorder="1" applyAlignment="1"/>
    <xf numFmtId="0" fontId="3" fillId="0" borderId="16" xfId="2" applyNumberFormat="1" applyFont="1" applyBorder="1" applyAlignment="1">
      <alignment horizontal="center"/>
    </xf>
    <xf numFmtId="43" fontId="3" fillId="0" borderId="16" xfId="2" applyNumberFormat="1" applyFont="1" applyBorder="1" applyAlignment="1">
      <alignment horizontal="left"/>
    </xf>
    <xf numFmtId="43" fontId="3" fillId="0" borderId="14" xfId="2" applyNumberFormat="1" applyFont="1" applyBorder="1" applyAlignment="1">
      <alignment horizontal="left"/>
    </xf>
    <xf numFmtId="43" fontId="1" fillId="0" borderId="0" xfId="69" applyNumberFormat="1"/>
    <xf numFmtId="0" fontId="3" fillId="0" borderId="16" xfId="2" applyFont="1" applyBorder="1" applyAlignment="1">
      <alignment horizontal="center"/>
    </xf>
    <xf numFmtId="43" fontId="3" fillId="0" borderId="16" xfId="2" applyNumberFormat="1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43" fontId="3" fillId="0" borderId="14" xfId="2" applyNumberFormat="1" applyFont="1" applyBorder="1" applyAlignment="1">
      <alignment horizontal="right"/>
    </xf>
    <xf numFmtId="0" fontId="6" fillId="0" borderId="17" xfId="2" applyNumberFormat="1" applyFont="1" applyBorder="1" applyAlignment="1">
      <alignment horizontal="center"/>
    </xf>
    <xf numFmtId="0" fontId="6" fillId="0" borderId="16" xfId="2" applyNumberFormat="1" applyFont="1" applyBorder="1" applyAlignment="1">
      <alignment horizontal="center"/>
    </xf>
    <xf numFmtId="43" fontId="3" fillId="0" borderId="19" xfId="2" applyNumberFormat="1" applyFont="1" applyFill="1" applyBorder="1"/>
    <xf numFmtId="0" fontId="3" fillId="0" borderId="16" xfId="2" applyFont="1" applyFill="1" applyBorder="1" applyAlignment="1">
      <alignment horizontal="center"/>
    </xf>
    <xf numFmtId="43" fontId="3" fillId="0" borderId="16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15" xfId="2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0" fontId="3" fillId="0" borderId="16" xfId="2" applyBorder="1" applyAlignment="1"/>
    <xf numFmtId="0" fontId="3" fillId="0" borderId="16" xfId="2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43" fontId="3" fillId="0" borderId="17" xfId="2" applyNumberFormat="1" applyFont="1" applyFill="1" applyBorder="1" applyAlignment="1">
      <alignment horizontal="right"/>
    </xf>
    <xf numFmtId="43" fontId="3" fillId="0" borderId="18" xfId="2" applyNumberFormat="1" applyFont="1" applyFill="1" applyBorder="1" applyAlignment="1">
      <alignment horizontal="right"/>
    </xf>
    <xf numFmtId="0" fontId="6" fillId="0" borderId="17" xfId="2" applyFont="1" applyBorder="1" applyAlignment="1"/>
    <xf numFmtId="43" fontId="3" fillId="0" borderId="17" xfId="2" applyNumberFormat="1" applyFont="1" applyBorder="1" applyAlignment="1">
      <alignment horizontal="right"/>
    </xf>
    <xf numFmtId="0" fontId="6" fillId="0" borderId="18" xfId="2" applyFont="1" applyBorder="1" applyAlignment="1"/>
    <xf numFmtId="0" fontId="6" fillId="0" borderId="1" xfId="2" applyFont="1" applyBorder="1" applyAlignment="1">
      <alignment horizontal="center"/>
    </xf>
    <xf numFmtId="43" fontId="6" fillId="0" borderId="1" xfId="2" applyNumberFormat="1" applyFont="1" applyFill="1" applyBorder="1" applyAlignment="1">
      <alignment horizontal="right"/>
    </xf>
    <xf numFmtId="39" fontId="22" fillId="0" borderId="0" xfId="2" applyNumberFormat="1" applyFont="1" applyProtection="1">
      <protection locked="0"/>
    </xf>
    <xf numFmtId="0" fontId="2" fillId="0" borderId="0" xfId="0" applyFont="1"/>
    <xf numFmtId="39" fontId="22" fillId="0" borderId="0" xfId="2" applyNumberFormat="1" applyFont="1" applyAlignment="1" applyProtection="1">
      <alignment horizontal="center"/>
      <protection locked="0"/>
    </xf>
    <xf numFmtId="39" fontId="22" fillId="0" borderId="0" xfId="2" applyNumberFormat="1" applyFont="1" applyBorder="1" applyAlignment="1" applyProtection="1">
      <alignment horizontal="center" wrapText="1"/>
      <protection locked="0"/>
    </xf>
    <xf numFmtId="39" fontId="28" fillId="0" borderId="0" xfId="2" applyNumberFormat="1" applyFont="1" applyAlignment="1" applyProtection="1">
      <alignment horizontal="center" wrapText="1"/>
      <protection locked="0"/>
    </xf>
    <xf numFmtId="39" fontId="29" fillId="0" borderId="0" xfId="65" applyNumberFormat="1" applyFont="1" applyFill="1" applyAlignment="1" applyProtection="1">
      <alignment horizontal="center"/>
    </xf>
    <xf numFmtId="39" fontId="30" fillId="17" borderId="0" xfId="2" applyNumberFormat="1" applyFont="1" applyFill="1" applyAlignment="1" applyProtection="1">
      <alignment horizontal="center"/>
      <protection locked="0"/>
    </xf>
    <xf numFmtId="49" fontId="31" fillId="0" borderId="0" xfId="54" applyNumberFormat="1" applyFont="1"/>
    <xf numFmtId="0" fontId="22" fillId="0" borderId="0" xfId="2" applyNumberFormat="1" applyFont="1" applyAlignment="1" applyProtection="1">
      <alignment horizontal="right"/>
      <protection locked="0"/>
    </xf>
    <xf numFmtId="39" fontId="22" fillId="0" borderId="0" xfId="65" applyNumberFormat="1" applyFont="1" applyAlignment="1" applyProtection="1">
      <alignment horizontal="right"/>
    </xf>
    <xf numFmtId="0" fontId="22" fillId="0" borderId="0" xfId="81" applyFont="1" applyAlignment="1" applyProtection="1">
      <alignment horizontal="right"/>
      <protection locked="0"/>
    </xf>
    <xf numFmtId="0" fontId="22" fillId="0" borderId="0" xfId="2" applyNumberFormat="1" applyFont="1" applyFill="1" applyAlignment="1" applyProtection="1">
      <alignment horizontal="right"/>
      <protection locked="0"/>
    </xf>
    <xf numFmtId="39" fontId="22" fillId="0" borderId="0" xfId="65" applyNumberFormat="1" applyFont="1" applyFill="1" applyAlignment="1" applyProtection="1">
      <alignment horizontal="right"/>
    </xf>
    <xf numFmtId="39" fontId="32" fillId="17" borderId="0" xfId="2" applyNumberFormat="1" applyFont="1" applyFill="1" applyAlignment="1" applyProtection="1">
      <alignment horizontal="right" wrapText="1"/>
      <protection locked="0"/>
    </xf>
    <xf numFmtId="39" fontId="33" fillId="17" borderId="0" xfId="2" applyNumberFormat="1" applyFont="1" applyFill="1" applyAlignment="1" applyProtection="1">
      <alignment horizontal="right" wrapText="1"/>
      <protection locked="0"/>
    </xf>
    <xf numFmtId="0" fontId="22" fillId="0" borderId="0" xfId="82" applyFont="1" applyBorder="1"/>
    <xf numFmtId="39" fontId="22" fillId="0" borderId="0" xfId="53" applyNumberFormat="1" applyFont="1" applyProtection="1">
      <protection locked="0"/>
    </xf>
    <xf numFmtId="0" fontId="22" fillId="0" borderId="0" xfId="82" applyFont="1" applyBorder="1" applyAlignment="1">
      <alignment horizontal="right"/>
    </xf>
    <xf numFmtId="0" fontId="22" fillId="0" borderId="0" xfId="53" applyNumberFormat="1" applyFont="1"/>
    <xf numFmtId="39" fontId="22" fillId="0" borderId="0" xfId="53" applyNumberFormat="1" applyFont="1"/>
    <xf numFmtId="0" fontId="22" fillId="0" borderId="0" xfId="82" applyFont="1"/>
    <xf numFmtId="0" fontId="22" fillId="0" borderId="0" xfId="82" applyFont="1" applyFill="1"/>
    <xf numFmtId="0" fontId="22" fillId="0" borderId="0" xfId="53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9" fontId="22" fillId="0" borderId="0" xfId="53" applyNumberFormat="1" applyFont="1" applyBorder="1" applyAlignment="1">
      <alignment horizontal="center" wrapText="1"/>
    </xf>
    <xf numFmtId="39" fontId="28" fillId="0" borderId="0" xfId="53" applyNumberFormat="1" applyFont="1" applyAlignment="1">
      <alignment horizontal="center" wrapText="1"/>
    </xf>
    <xf numFmtId="39" fontId="30" fillId="17" borderId="0" xfId="53" applyNumberFormat="1" applyFont="1" applyFill="1" applyAlignment="1">
      <alignment horizontal="center"/>
    </xf>
    <xf numFmtId="39" fontId="29" fillId="17" borderId="0" xfId="53" applyNumberFormat="1" applyFont="1" applyFill="1" applyAlignment="1">
      <alignment horizontal="center"/>
    </xf>
    <xf numFmtId="39" fontId="32" fillId="17" borderId="0" xfId="53" applyNumberFormat="1" applyFont="1" applyFill="1" applyAlignment="1">
      <alignment horizontal="right" wrapText="1"/>
    </xf>
    <xf numFmtId="39" fontId="34" fillId="17" borderId="0" xfId="53" applyNumberFormat="1" applyFont="1" applyFill="1" applyAlignment="1">
      <alignment horizontal="right" wrapText="1"/>
    </xf>
    <xf numFmtId="0" fontId="22" fillId="0" borderId="0" xfId="53" applyFont="1" applyBorder="1" applyProtection="1">
      <protection locked="0"/>
    </xf>
    <xf numFmtId="43" fontId="22" fillId="0" borderId="0" xfId="53" applyNumberFormat="1" applyFont="1" applyProtection="1">
      <protection locked="0"/>
    </xf>
    <xf numFmtId="168" fontId="0" fillId="0" borderId="0" xfId="0" applyNumberFormat="1"/>
    <xf numFmtId="39" fontId="34" fillId="17" borderId="0" xfId="38" applyNumberFormat="1" applyFont="1" applyFill="1" applyAlignment="1">
      <alignment horizontal="right"/>
    </xf>
    <xf numFmtId="39" fontId="35" fillId="17" borderId="0" xfId="38" applyNumberFormat="1" applyFont="1" applyFill="1" applyAlignment="1">
      <alignment horizontal="center"/>
    </xf>
    <xf numFmtId="0" fontId="5" fillId="0" borderId="0" xfId="53" applyFill="1"/>
    <xf numFmtId="39" fontId="36" fillId="0" borderId="0" xfId="53" applyNumberFormat="1" applyFont="1" applyFill="1" applyAlignment="1">
      <alignment horizontal="right"/>
    </xf>
    <xf numFmtId="39" fontId="37" fillId="0" borderId="0" xfId="53" applyNumberFormat="1" applyFont="1" applyFill="1" applyAlignment="1">
      <alignment horizontal="right"/>
    </xf>
    <xf numFmtId="39" fontId="28" fillId="0" borderId="0" xfId="53" applyNumberFormat="1" applyFont="1" applyFill="1" applyBorder="1" applyAlignment="1">
      <alignment horizontal="right"/>
    </xf>
    <xf numFmtId="0" fontId="29" fillId="0" borderId="0" xfId="53" applyFont="1" applyBorder="1" applyProtection="1">
      <protection locked="0"/>
    </xf>
    <xf numFmtId="39" fontId="28" fillId="0" borderId="0" xfId="53" applyNumberFormat="1" applyFont="1" applyFill="1" applyAlignment="1">
      <alignment horizontal="right"/>
    </xf>
    <xf numFmtId="39" fontId="38" fillId="17" borderId="0" xfId="53" applyNumberFormat="1" applyFont="1" applyFill="1" applyAlignment="1">
      <alignment horizontal="center"/>
    </xf>
    <xf numFmtId="39" fontId="35" fillId="17" borderId="0" xfId="53" applyNumberFormat="1" applyFont="1" applyFill="1" applyAlignment="1">
      <alignment horizontal="center"/>
    </xf>
    <xf numFmtId="39" fontId="39" fillId="0" borderId="0" xfId="53" applyNumberFormat="1" applyFont="1" applyFill="1" applyAlignment="1">
      <alignment horizontal="center" wrapText="1"/>
    </xf>
    <xf numFmtId="39" fontId="40" fillId="0" borderId="0" xfId="53" applyNumberFormat="1" applyFont="1" applyFill="1" applyAlignment="1">
      <alignment horizontal="right" wrapText="1"/>
    </xf>
    <xf numFmtId="39" fontId="40" fillId="0" borderId="0" xfId="53" applyNumberFormat="1" applyFont="1" applyAlignment="1">
      <alignment horizontal="center" wrapText="1"/>
    </xf>
    <xf numFmtId="39" fontId="36" fillId="0" borderId="0" xfId="53" applyNumberFormat="1" applyFont="1" applyBorder="1" applyAlignment="1">
      <alignment horizontal="center" wrapText="1"/>
    </xf>
    <xf numFmtId="39" fontId="39" fillId="0" borderId="0" xfId="53" applyNumberFormat="1" applyFont="1" applyFill="1" applyAlignment="1">
      <alignment horizontal="right" wrapText="1"/>
    </xf>
    <xf numFmtId="39" fontId="41" fillId="17" borderId="0" xfId="53" applyNumberFormat="1" applyFont="1" applyFill="1" applyAlignment="1">
      <alignment horizontal="center" wrapText="1"/>
    </xf>
    <xf numFmtId="39" fontId="42" fillId="17" borderId="0" xfId="53" applyNumberFormat="1" applyFont="1" applyFill="1" applyAlignment="1">
      <alignment horizontal="center" wrapText="1"/>
    </xf>
    <xf numFmtId="39" fontId="35" fillId="17" borderId="0" xfId="53" applyNumberFormat="1" applyFont="1" applyFill="1" applyBorder="1" applyAlignment="1">
      <alignment horizontal="center" wrapText="1"/>
    </xf>
    <xf numFmtId="39" fontId="43" fillId="0" borderId="0" xfId="53" applyNumberFormat="1" applyFont="1"/>
    <xf numFmtId="2" fontId="22" fillId="0" borderId="0" xfId="0" applyNumberFormat="1" applyFont="1"/>
    <xf numFmtId="39" fontId="45" fillId="0" borderId="0" xfId="0" applyNumberFormat="1" applyFont="1" applyFill="1"/>
    <xf numFmtId="39" fontId="44" fillId="0" borderId="0" xfId="54" applyNumberFormat="1" applyFont="1" applyFill="1" applyBorder="1" applyAlignment="1">
      <alignment horizontal="right"/>
    </xf>
    <xf numFmtId="39" fontId="46" fillId="17" borderId="0" xfId="53" applyNumberFormat="1" applyFont="1" applyFill="1" applyBorder="1" applyAlignment="1">
      <alignment horizontal="right" wrapText="1"/>
    </xf>
    <xf numFmtId="0" fontId="34" fillId="17" borderId="0" xfId="53" applyFont="1" applyFill="1" applyAlignment="1">
      <alignment horizontal="right" wrapText="1"/>
    </xf>
    <xf numFmtId="39" fontId="34" fillId="17" borderId="0" xfId="53" applyNumberFormat="1" applyFont="1" applyFill="1" applyBorder="1" applyAlignment="1">
      <alignment horizontal="right" wrapText="1"/>
    </xf>
    <xf numFmtId="39" fontId="36" fillId="0" borderId="0" xfId="53" applyNumberFormat="1" applyFont="1" applyFill="1"/>
    <xf numFmtId="39" fontId="22" fillId="0" borderId="0" xfId="53" applyNumberFormat="1" applyFont="1" applyFill="1"/>
    <xf numFmtId="39" fontId="37" fillId="0" borderId="0" xfId="38" applyNumberFormat="1" applyFont="1" applyFill="1" applyAlignment="1">
      <alignment horizontal="center"/>
    </xf>
    <xf numFmtId="39" fontId="37" fillId="0" borderId="0" xfId="53" applyNumberFormat="1" applyFont="1" applyFill="1" applyAlignment="1">
      <alignment horizontal="center"/>
    </xf>
    <xf numFmtId="39" fontId="36" fillId="0" borderId="0" xfId="2" applyNumberFormat="1" applyFont="1" applyBorder="1" applyAlignment="1">
      <alignment horizontal="center" wrapText="1"/>
    </xf>
    <xf numFmtId="39" fontId="40" fillId="0" borderId="0" xfId="2" applyNumberFormat="1" applyFont="1" applyAlignment="1">
      <alignment horizontal="center" wrapText="1"/>
    </xf>
    <xf numFmtId="39" fontId="35" fillId="17" borderId="0" xfId="53" applyNumberFormat="1" applyFont="1" applyFill="1" applyAlignment="1">
      <alignment horizontal="right"/>
    </xf>
    <xf numFmtId="0" fontId="29" fillId="0" borderId="0" xfId="53" applyFont="1" applyFill="1" applyBorder="1"/>
    <xf numFmtId="0" fontId="22" fillId="0" borderId="0" xfId="53" applyFont="1" applyFill="1" applyBorder="1"/>
    <xf numFmtId="39" fontId="43" fillId="0" borderId="0" xfId="53" applyNumberFormat="1" applyFont="1" applyFill="1" applyAlignment="1">
      <alignment horizontal="right"/>
    </xf>
    <xf numFmtId="0" fontId="29" fillId="0" borderId="0" xfId="53" applyFont="1" applyBorder="1"/>
    <xf numFmtId="0" fontId="22" fillId="0" borderId="0" xfId="53" applyFont="1" applyBorder="1" applyAlignment="1">
      <alignment horizontal="right"/>
    </xf>
    <xf numFmtId="39" fontId="46" fillId="17" borderId="0" xfId="53" applyNumberFormat="1" applyFont="1" applyFill="1" applyAlignment="1">
      <alignment horizontal="right" wrapText="1"/>
    </xf>
    <xf numFmtId="0" fontId="29" fillId="0" borderId="0" xfId="53" applyFont="1" applyAlignment="1"/>
    <xf numFmtId="0" fontId="40" fillId="0" borderId="0" xfId="53" applyNumberFormat="1" applyFont="1" applyAlignment="1">
      <alignment horizontal="center" wrapText="1"/>
    </xf>
    <xf numFmtId="39" fontId="44" fillId="0" borderId="0" xfId="58" applyNumberFormat="1" applyFont="1" applyFill="1" applyBorder="1" applyAlignment="1">
      <alignment horizontal="right"/>
    </xf>
    <xf numFmtId="39" fontId="40" fillId="0" borderId="0" xfId="53" applyNumberFormat="1" applyFont="1" applyFill="1" applyBorder="1" applyAlignment="1">
      <alignment horizontal="right" wrapText="1"/>
    </xf>
    <xf numFmtId="39" fontId="39" fillId="0" borderId="0" xfId="53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39" fontId="39" fillId="0" borderId="0" xfId="53" applyNumberFormat="1" applyFont="1" applyAlignment="1">
      <alignment horizontal="center" wrapText="1"/>
    </xf>
    <xf numFmtId="39" fontId="35" fillId="17" borderId="0" xfId="53" applyNumberFormat="1" applyFont="1" applyFill="1" applyBorder="1" applyAlignment="1">
      <alignment horizontal="right"/>
    </xf>
    <xf numFmtId="0" fontId="22" fillId="0" borderId="0" xfId="53" applyFont="1" applyBorder="1"/>
    <xf numFmtId="39" fontId="36" fillId="0" borderId="0" xfId="53" applyNumberFormat="1" applyFont="1" applyFill="1" applyBorder="1" applyAlignment="1">
      <alignment horizontal="right"/>
    </xf>
    <xf numFmtId="39" fontId="37" fillId="0" borderId="0" xfId="53" applyNumberFormat="1" applyFont="1" applyFill="1" applyBorder="1" applyAlignment="1">
      <alignment horizontal="right"/>
    </xf>
    <xf numFmtId="39" fontId="38" fillId="0" borderId="0" xfId="53" applyNumberFormat="1" applyFont="1" applyAlignment="1">
      <alignment horizontal="center"/>
    </xf>
    <xf numFmtId="39" fontId="35" fillId="17" borderId="0" xfId="53" applyNumberFormat="1" applyFont="1" applyFill="1" applyBorder="1" applyAlignment="1">
      <alignment horizontal="right" wrapText="1"/>
    </xf>
    <xf numFmtId="0" fontId="47" fillId="0" borderId="0" xfId="0" applyFont="1"/>
    <xf numFmtId="39" fontId="43" fillId="0" borderId="0" xfId="0" applyNumberFormat="1" applyFont="1"/>
    <xf numFmtId="39" fontId="38" fillId="0" borderId="0" xfId="0" applyNumberFormat="1" applyFont="1" applyAlignment="1">
      <alignment horizontal="center"/>
    </xf>
    <xf numFmtId="0" fontId="22" fillId="0" borderId="0" xfId="72" applyFont="1" applyAlignment="1">
      <alignment horizontal="left"/>
    </xf>
    <xf numFmtId="0" fontId="22" fillId="0" borderId="0" xfId="72" applyFont="1"/>
    <xf numFmtId="49" fontId="22" fillId="0" borderId="0" xfId="0" applyNumberFormat="1" applyFont="1"/>
    <xf numFmtId="39" fontId="22" fillId="0" borderId="0" xfId="0" applyNumberFormat="1" applyFont="1"/>
    <xf numFmtId="39" fontId="37" fillId="17" borderId="0" xfId="53" applyNumberFormat="1" applyFont="1" applyFill="1" applyAlignment="1">
      <alignment horizontal="center"/>
    </xf>
    <xf numFmtId="39" fontId="44" fillId="0" borderId="0" xfId="58" applyNumberFormat="1" applyFont="1" applyFill="1" applyBorder="1"/>
    <xf numFmtId="39" fontId="22" fillId="0" borderId="0" xfId="53" applyNumberFormat="1" applyFont="1" applyFill="1" applyBorder="1"/>
    <xf numFmtId="39" fontId="43" fillId="0" borderId="0" xfId="53" applyNumberFormat="1" applyFont="1" applyFill="1" applyBorder="1"/>
    <xf numFmtId="0" fontId="0" fillId="0" borderId="0" xfId="0" applyAlignment="1">
      <alignment horizontal="right"/>
    </xf>
    <xf numFmtId="39" fontId="37" fillId="17" borderId="0" xfId="53" applyNumberFormat="1" applyFont="1" applyFill="1" applyAlignment="1">
      <alignment horizontal="right"/>
    </xf>
    <xf numFmtId="39" fontId="44" fillId="0" borderId="0" xfId="64" applyNumberFormat="1" applyFont="1" applyFill="1" applyAlignment="1">
      <alignment horizontal="right"/>
    </xf>
    <xf numFmtId="39" fontId="22" fillId="0" borderId="0" xfId="53" applyNumberFormat="1" applyFont="1" applyFill="1" applyAlignment="1">
      <alignment horizontal="right"/>
    </xf>
    <xf numFmtId="39" fontId="44" fillId="0" borderId="0" xfId="64" applyNumberFormat="1" applyFont="1" applyFill="1" applyBorder="1" applyAlignment="1">
      <alignment horizontal="right"/>
    </xf>
    <xf numFmtId="39" fontId="43" fillId="0" borderId="0" xfId="53" applyNumberFormat="1" applyFont="1" applyAlignment="1">
      <alignment horizontal="right"/>
    </xf>
    <xf numFmtId="39" fontId="37" fillId="0" borderId="0" xfId="53" applyNumberFormat="1" applyFont="1" applyAlignment="1">
      <alignment horizontal="right"/>
    </xf>
    <xf numFmtId="8" fontId="0" fillId="0" borderId="0" xfId="0" applyNumberFormat="1"/>
    <xf numFmtId="0" fontId="0" fillId="0" borderId="0" xfId="0" applyFill="1"/>
    <xf numFmtId="39" fontId="36" fillId="0" borderId="0" xfId="53" applyNumberFormat="1" applyFont="1" applyFill="1" applyBorder="1" applyAlignment="1">
      <alignment horizontal="right" wrapText="1"/>
    </xf>
    <xf numFmtId="39" fontId="38" fillId="17" borderId="0" xfId="53" applyNumberFormat="1" applyFont="1" applyFill="1" applyAlignment="1">
      <alignment horizontal="right"/>
    </xf>
    <xf numFmtId="0" fontId="5" fillId="0" borderId="0" xfId="53" applyFill="1" applyAlignment="1">
      <alignment horizontal="right"/>
    </xf>
    <xf numFmtId="0" fontId="49" fillId="0" borderId="0" xfId="0" applyFont="1" applyAlignment="1">
      <alignment horizontal="left" vertical="center" indent="5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 indent="5"/>
    </xf>
    <xf numFmtId="39" fontId="22" fillId="0" borderId="0" xfId="52" applyNumberFormat="1" applyFont="1" applyProtection="1">
      <protection locked="0"/>
    </xf>
    <xf numFmtId="39" fontId="29" fillId="0" borderId="0" xfId="52" applyNumberFormat="1" applyFont="1" applyAlignment="1" applyProtection="1">
      <alignment horizontal="center"/>
      <protection locked="0"/>
    </xf>
    <xf numFmtId="39" fontId="22" fillId="0" borderId="0" xfId="52" applyNumberFormat="1" applyFont="1"/>
    <xf numFmtId="39" fontId="29" fillId="0" borderId="0" xfId="52" applyNumberFormat="1" applyFont="1" applyAlignment="1" applyProtection="1">
      <alignment horizontal="center"/>
    </xf>
    <xf numFmtId="39" fontId="22" fillId="0" borderId="0" xfId="52" applyNumberFormat="1" applyFont="1" applyBorder="1" applyAlignment="1" applyProtection="1">
      <alignment horizontal="center" wrapText="1"/>
      <protection locked="0"/>
    </xf>
    <xf numFmtId="39" fontId="28" fillId="0" borderId="0" xfId="52" applyNumberFormat="1" applyFont="1" applyAlignment="1" applyProtection="1">
      <alignment horizontal="center" wrapText="1"/>
      <protection locked="0"/>
    </xf>
    <xf numFmtId="0" fontId="22" fillId="0" borderId="0" xfId="52" applyFont="1"/>
    <xf numFmtId="39" fontId="22" fillId="0" borderId="0" xfId="52" applyNumberFormat="1" applyFont="1" applyAlignment="1">
      <alignment horizontal="center" wrapText="1"/>
    </xf>
    <xf numFmtId="39" fontId="30" fillId="17" borderId="0" xfId="52" applyNumberFormat="1" applyFont="1" applyFill="1" applyAlignment="1" applyProtection="1">
      <alignment horizontal="center"/>
      <protection locked="0"/>
    </xf>
    <xf numFmtId="39" fontId="22" fillId="17" borderId="0" xfId="52" applyNumberFormat="1" applyFont="1" applyFill="1" applyProtection="1">
      <protection locked="0"/>
    </xf>
    <xf numFmtId="39" fontId="29" fillId="17" borderId="0" xfId="52" applyNumberFormat="1" applyFont="1" applyFill="1" applyAlignment="1" applyProtection="1">
      <alignment horizontal="center"/>
    </xf>
    <xf numFmtId="0" fontId="22" fillId="0" borderId="0" xfId="52" applyNumberFormat="1" applyFont="1" applyFill="1" applyAlignment="1" applyProtection="1">
      <alignment horizontal="center"/>
      <protection locked="0"/>
    </xf>
    <xf numFmtId="2" fontId="22" fillId="0" borderId="0" xfId="52" applyNumberFormat="1" applyFont="1"/>
    <xf numFmtId="0" fontId="22" fillId="0" borderId="0" xfId="52" applyNumberFormat="1" applyFont="1" applyFill="1" applyBorder="1" applyAlignment="1" applyProtection="1">
      <alignment horizontal="center"/>
      <protection locked="0"/>
    </xf>
    <xf numFmtId="39" fontId="32" fillId="17" borderId="0" xfId="1" applyNumberFormat="1" applyFont="1" applyFill="1" applyProtection="1">
      <protection locked="0"/>
    </xf>
    <xf numFmtId="39" fontId="32" fillId="0" borderId="0" xfId="52" applyNumberFormat="1" applyFont="1"/>
    <xf numFmtId="39" fontId="51" fillId="0" borderId="0" xfId="52" applyNumberFormat="1" applyFont="1" applyProtection="1">
      <protection locked="0"/>
    </xf>
    <xf numFmtId="0" fontId="22" fillId="0" borderId="0" xfId="71" applyNumberFormat="1" applyFont="1" applyFill="1" applyProtection="1">
      <protection locked="0"/>
    </xf>
    <xf numFmtId="44" fontId="22" fillId="0" borderId="0" xfId="71" applyNumberFormat="1" applyFont="1" applyFill="1" applyProtection="1">
      <protection locked="0"/>
    </xf>
    <xf numFmtId="43" fontId="22" fillId="0" borderId="0" xfId="52" applyNumberFormat="1" applyFont="1" applyProtection="1">
      <protection locked="0"/>
    </xf>
    <xf numFmtId="39" fontId="29" fillId="0" borderId="0" xfId="52" applyNumberFormat="1" applyFont="1" applyAlignment="1">
      <alignment horizontal="center"/>
    </xf>
    <xf numFmtId="39" fontId="43" fillId="0" borderId="0" xfId="52" applyNumberFormat="1" applyFont="1"/>
    <xf numFmtId="39" fontId="38" fillId="0" borderId="0" xfId="52" applyNumberFormat="1" applyFont="1" applyAlignment="1">
      <alignment horizontal="center"/>
    </xf>
    <xf numFmtId="39" fontId="36" fillId="0" borderId="0" xfId="52" applyNumberFormat="1" applyFont="1" applyAlignment="1">
      <alignment horizontal="center" wrapText="1"/>
    </xf>
    <xf numFmtId="39" fontId="41" fillId="17" borderId="0" xfId="52" applyNumberFormat="1" applyFont="1" applyFill="1" applyAlignment="1">
      <alignment horizontal="center" wrapText="1"/>
    </xf>
    <xf numFmtId="0" fontId="22" fillId="0" borderId="0" xfId="52" applyFont="1" applyBorder="1" applyProtection="1">
      <protection locked="0"/>
    </xf>
    <xf numFmtId="39" fontId="46" fillId="17" borderId="0" xfId="52" applyNumberFormat="1" applyFont="1" applyFill="1" applyAlignment="1">
      <alignment horizontal="center" wrapText="1"/>
    </xf>
    <xf numFmtId="39" fontId="41" fillId="17" borderId="0" xfId="52" applyNumberFormat="1" applyFont="1" applyFill="1" applyAlignment="1">
      <alignment wrapText="1"/>
    </xf>
    <xf numFmtId="39" fontId="36" fillId="0" borderId="0" xfId="52" applyNumberFormat="1" applyFont="1" applyFill="1" applyBorder="1" applyAlignment="1">
      <alignment horizontal="center" wrapText="1"/>
    </xf>
    <xf numFmtId="39" fontId="36" fillId="0" borderId="0" xfId="52" applyNumberFormat="1" applyFont="1" applyFill="1" applyAlignment="1">
      <alignment horizontal="center" wrapText="1"/>
    </xf>
    <xf numFmtId="39" fontId="37" fillId="0" borderId="0" xfId="52" applyNumberFormat="1" applyFont="1" applyFill="1" applyAlignment="1">
      <alignment horizontal="center" wrapText="1"/>
    </xf>
    <xf numFmtId="39" fontId="43" fillId="0" borderId="0" xfId="52" applyNumberFormat="1" applyFont="1" applyFill="1" applyAlignment="1">
      <alignment horizontal="center"/>
    </xf>
    <xf numFmtId="39" fontId="43" fillId="0" borderId="0" xfId="52" applyNumberFormat="1" applyFont="1" applyFill="1"/>
    <xf numFmtId="39" fontId="53" fillId="0" borderId="0" xfId="52" applyNumberFormat="1" applyFont="1" applyFill="1"/>
    <xf numFmtId="39" fontId="38" fillId="0" borderId="0" xfId="52" applyNumberFormat="1" applyFont="1" applyFill="1" applyAlignment="1">
      <alignment horizontal="center"/>
    </xf>
    <xf numFmtId="39" fontId="36" fillId="0" borderId="0" xfId="52" applyNumberFormat="1" applyFont="1"/>
    <xf numFmtId="39" fontId="36" fillId="0" borderId="0" xfId="52" applyNumberFormat="1" applyFont="1" applyFill="1"/>
    <xf numFmtId="39" fontId="37" fillId="0" borderId="0" xfId="52" applyNumberFormat="1" applyFont="1" applyFill="1" applyAlignment="1">
      <alignment horizontal="center"/>
    </xf>
    <xf numFmtId="0" fontId="22" fillId="0" borderId="0" xfId="52" applyFont="1" applyProtection="1">
      <protection locked="0"/>
    </xf>
    <xf numFmtId="39" fontId="37" fillId="0" borderId="0" xfId="52" applyNumberFormat="1" applyFont="1" applyFill="1" applyAlignment="1"/>
    <xf numFmtId="39" fontId="38" fillId="0" borderId="0" xfId="52" applyNumberFormat="1" applyFont="1" applyFill="1" applyAlignment="1"/>
    <xf numFmtId="39" fontId="43" fillId="0" borderId="0" xfId="1" applyNumberFormat="1" applyFont="1" applyFill="1" applyAlignment="1">
      <alignment horizontal="center"/>
    </xf>
    <xf numFmtId="39" fontId="38" fillId="0" borderId="0" xfId="1" applyNumberFormat="1" applyFont="1" applyFill="1" applyAlignment="1">
      <alignment horizontal="center"/>
    </xf>
    <xf numFmtId="39" fontId="22" fillId="20" borderId="0" xfId="52" applyNumberFormat="1" applyFont="1" applyFill="1" applyProtection="1">
      <protection locked="0"/>
    </xf>
    <xf numFmtId="0" fontId="22" fillId="0" borderId="0" xfId="52" applyFont="1" applyFill="1" applyBorder="1" applyProtection="1">
      <protection locked="0"/>
    </xf>
    <xf numFmtId="39" fontId="22" fillId="0" borderId="0" xfId="52" applyNumberFormat="1" applyFont="1" applyFill="1"/>
    <xf numFmtId="0" fontId="22" fillId="0" borderId="0" xfId="52" applyNumberFormat="1" applyFont="1" applyFill="1" applyProtection="1">
      <protection locked="0"/>
    </xf>
    <xf numFmtId="39" fontId="29" fillId="0" borderId="0" xfId="52" applyNumberFormat="1" applyFont="1" applyAlignment="1"/>
    <xf numFmtId="39" fontId="30" fillId="17" borderId="0" xfId="1" applyNumberFormat="1" applyFont="1" applyFill="1" applyAlignment="1" applyProtection="1">
      <alignment horizontal="center"/>
      <protection locked="0"/>
    </xf>
    <xf numFmtId="39" fontId="30" fillId="0" borderId="0" xfId="52" applyNumberFormat="1" applyFont="1" applyAlignment="1">
      <alignment horizontal="center"/>
    </xf>
    <xf numFmtId="39" fontId="29" fillId="0" borderId="0" xfId="52" applyNumberFormat="1" applyFont="1" applyProtection="1">
      <protection locked="0"/>
    </xf>
    <xf numFmtId="0" fontId="22" fillId="0" borderId="0" xfId="52" applyFont="1" applyAlignment="1" applyProtection="1">
      <alignment horizontal="right"/>
      <protection locked="0"/>
    </xf>
    <xf numFmtId="0" fontId="22" fillId="0" borderId="0" xfId="52" applyFont="1" applyAlignment="1" applyProtection="1">
      <alignment horizontal="left"/>
      <protection locked="0"/>
    </xf>
    <xf numFmtId="39" fontId="29" fillId="0" borderId="0" xfId="52" applyNumberFormat="1" applyFont="1" applyBorder="1" applyAlignment="1">
      <alignment horizontal="center"/>
    </xf>
    <xf numFmtId="39" fontId="22" fillId="0" borderId="0" xfId="52" applyNumberFormat="1" applyFont="1" applyBorder="1" applyAlignment="1">
      <alignment horizontal="center" wrapText="1"/>
    </xf>
    <xf numFmtId="39" fontId="28" fillId="0" borderId="0" xfId="52" applyNumberFormat="1" applyFont="1" applyAlignment="1">
      <alignment horizontal="center" wrapText="1"/>
    </xf>
    <xf numFmtId="39" fontId="48" fillId="0" borderId="0" xfId="52" applyNumberFormat="1" applyFont="1" applyBorder="1" applyAlignment="1">
      <alignment horizontal="center" wrapText="1"/>
    </xf>
    <xf numFmtId="39" fontId="48" fillId="0" borderId="0" xfId="52" applyNumberFormat="1" applyFont="1" applyAlignment="1">
      <alignment horizontal="center" wrapText="1"/>
    </xf>
    <xf numFmtId="39" fontId="30" fillId="17" borderId="0" xfId="52" applyNumberFormat="1" applyFont="1" applyFill="1" applyAlignment="1">
      <alignment horizontal="center"/>
    </xf>
    <xf numFmtId="39" fontId="22" fillId="17" borderId="0" xfId="52" applyNumberFormat="1" applyFont="1" applyFill="1"/>
    <xf numFmtId="0" fontId="22" fillId="20" borderId="0" xfId="52" applyFont="1" applyFill="1"/>
    <xf numFmtId="39" fontId="29" fillId="17" borderId="0" xfId="52" applyNumberFormat="1" applyFont="1" applyFill="1" applyBorder="1" applyAlignment="1">
      <alignment horizontal="center"/>
    </xf>
    <xf numFmtId="39" fontId="29" fillId="17" borderId="0" xfId="52" applyNumberFormat="1" applyFont="1" applyFill="1" applyAlignment="1">
      <alignment horizontal="center"/>
    </xf>
    <xf numFmtId="39" fontId="32" fillId="17" borderId="0" xfId="1" applyNumberFormat="1" applyFont="1" applyFill="1"/>
    <xf numFmtId="0" fontId="29" fillId="0" borderId="0" xfId="52" applyFont="1" applyProtection="1"/>
    <xf numFmtId="39" fontId="35" fillId="0" borderId="0" xfId="52" applyNumberFormat="1" applyFont="1" applyFill="1" applyAlignment="1">
      <alignment horizontal="center"/>
    </xf>
    <xf numFmtId="39" fontId="32" fillId="20" borderId="0" xfId="1" applyNumberFormat="1" applyFont="1" applyFill="1" applyProtection="1">
      <protection locked="0"/>
    </xf>
    <xf numFmtId="39" fontId="22" fillId="0" borderId="0" xfId="53" applyNumberFormat="1" applyFont="1" applyBorder="1" applyAlignment="1" applyProtection="1">
      <alignment horizontal="center" wrapText="1"/>
      <protection locked="0"/>
    </xf>
    <xf numFmtId="39" fontId="28" fillId="0" borderId="0" xfId="53" applyNumberFormat="1" applyFont="1" applyAlignment="1" applyProtection="1">
      <alignment horizontal="center" wrapText="1"/>
      <protection locked="0"/>
    </xf>
    <xf numFmtId="39" fontId="30" fillId="17" borderId="0" xfId="53" applyNumberFormat="1" applyFont="1" applyFill="1" applyAlignment="1" applyProtection="1">
      <alignment horizontal="center"/>
      <protection locked="0"/>
    </xf>
    <xf numFmtId="39" fontId="29" fillId="17" borderId="0" xfId="53" applyNumberFormat="1" applyFont="1" applyFill="1" applyAlignment="1" applyProtection="1">
      <alignment horizontal="center"/>
    </xf>
    <xf numFmtId="39" fontId="44" fillId="0" borderId="0" xfId="54" applyNumberFormat="1" applyFont="1" applyFill="1"/>
    <xf numFmtId="39" fontId="44" fillId="0" borderId="0" xfId="54" applyNumberFormat="1" applyFont="1" applyFill="1" applyBorder="1"/>
    <xf numFmtId="39" fontId="32" fillId="17" borderId="0" xfId="53" applyNumberFormat="1" applyFont="1" applyFill="1" applyAlignment="1" applyProtection="1">
      <alignment horizontal="right" wrapText="1"/>
      <protection locked="0"/>
    </xf>
    <xf numFmtId="39" fontId="29" fillId="0" borderId="0" xfId="0" applyNumberFormat="1" applyFont="1" applyAlignment="1" applyProtection="1">
      <alignment horizontal="right"/>
    </xf>
    <xf numFmtId="39" fontId="29" fillId="0" borderId="0" xfId="52" applyNumberFormat="1" applyFont="1" applyAlignment="1">
      <alignment horizontal="center"/>
    </xf>
    <xf numFmtId="39" fontId="29" fillId="0" borderId="0" xfId="52" applyNumberFormat="1" applyFont="1" applyAlignment="1">
      <alignment wrapText="1"/>
    </xf>
    <xf numFmtId="0" fontId="22" fillId="0" borderId="0" xfId="52" applyNumberFormat="1" applyFont="1"/>
    <xf numFmtId="0" fontId="29" fillId="0" borderId="0" xfId="52" applyNumberFormat="1" applyFont="1"/>
    <xf numFmtId="39" fontId="43" fillId="0" borderId="0" xfId="60" applyNumberFormat="1" applyFont="1"/>
    <xf numFmtId="0" fontId="5" fillId="0" borderId="0" xfId="60"/>
    <xf numFmtId="39" fontId="36" fillId="0" borderId="0" xfId="60" applyNumberFormat="1" applyFont="1" applyBorder="1" applyAlignment="1">
      <alignment horizontal="center" wrapText="1"/>
    </xf>
    <xf numFmtId="39" fontId="40" fillId="0" borderId="0" xfId="60" applyNumberFormat="1" applyFont="1" applyAlignment="1">
      <alignment horizontal="center" wrapText="1"/>
    </xf>
    <xf numFmtId="39" fontId="35" fillId="17" borderId="0" xfId="60" applyNumberFormat="1" applyFont="1" applyFill="1" applyBorder="1" applyAlignment="1">
      <alignment horizontal="center" wrapText="1"/>
    </xf>
    <xf numFmtId="39" fontId="41" fillId="17" borderId="0" xfId="60" applyNumberFormat="1" applyFont="1" applyFill="1" applyAlignment="1">
      <alignment horizontal="center" wrapText="1"/>
    </xf>
    <xf numFmtId="0" fontId="22" fillId="0" borderId="0" xfId="60" applyFont="1" applyBorder="1"/>
    <xf numFmtId="39" fontId="28" fillId="0" borderId="0" xfId="60" applyNumberFormat="1" applyFont="1" applyFill="1"/>
    <xf numFmtId="39" fontId="40" fillId="0" borderId="0" xfId="60" applyNumberFormat="1" applyFont="1" applyFill="1" applyAlignment="1">
      <alignment horizontal="center" wrapText="1"/>
    </xf>
    <xf numFmtId="39" fontId="28" fillId="0" borderId="0" xfId="60" applyNumberFormat="1" applyFont="1" applyFill="1" applyBorder="1"/>
    <xf numFmtId="39" fontId="39" fillId="0" borderId="0" xfId="60" applyNumberFormat="1" applyFont="1" applyFill="1" applyAlignment="1">
      <alignment wrapText="1"/>
    </xf>
    <xf numFmtId="39" fontId="39" fillId="0" borderId="0" xfId="60" applyNumberFormat="1" applyFont="1" applyFill="1" applyAlignment="1">
      <alignment horizontal="center" wrapText="1"/>
    </xf>
    <xf numFmtId="39" fontId="35" fillId="17" borderId="0" xfId="60" applyNumberFormat="1" applyFont="1" applyFill="1" applyAlignment="1">
      <alignment horizontal="center"/>
    </xf>
    <xf numFmtId="39" fontId="38" fillId="17" borderId="0" xfId="60" applyNumberFormat="1" applyFont="1" applyFill="1" applyAlignment="1">
      <alignment horizontal="center"/>
    </xf>
    <xf numFmtId="39" fontId="36" fillId="0" borderId="0" xfId="60" applyNumberFormat="1" applyFont="1" applyFill="1"/>
    <xf numFmtId="39" fontId="37" fillId="0" borderId="0" xfId="60" applyNumberFormat="1" applyFont="1" applyFill="1" applyAlignment="1"/>
    <xf numFmtId="39" fontId="38" fillId="0" borderId="0" xfId="60" applyNumberFormat="1" applyFont="1" applyFill="1" applyAlignment="1">
      <alignment horizontal="center"/>
    </xf>
    <xf numFmtId="39" fontId="35" fillId="17" borderId="0" xfId="60" applyNumberFormat="1" applyFont="1" applyFill="1" applyAlignment="1">
      <alignment horizontal="right" wrapText="1"/>
    </xf>
    <xf numFmtId="39" fontId="34" fillId="17" borderId="0" xfId="60" applyNumberFormat="1" applyFont="1" applyFill="1" applyAlignment="1">
      <alignment horizontal="right" wrapText="1"/>
    </xf>
    <xf numFmtId="39" fontId="34" fillId="17" borderId="0" xfId="38" applyNumberFormat="1" applyFont="1" applyFill="1" applyAlignment="1">
      <alignment horizontal="center"/>
    </xf>
    <xf numFmtId="39" fontId="39" fillId="21" borderId="0" xfId="52" applyNumberFormat="1" applyFont="1" applyFill="1" applyAlignment="1">
      <alignment horizontal="center" wrapText="1"/>
    </xf>
    <xf numFmtId="39" fontId="42" fillId="0" borderId="0" xfId="52" applyNumberFormat="1" applyFont="1" applyFill="1" applyAlignment="1">
      <alignment wrapText="1"/>
    </xf>
    <xf numFmtId="39" fontId="37" fillId="0" borderId="0" xfId="52" applyNumberFormat="1" applyFont="1" applyAlignment="1">
      <alignment horizontal="center" wrapText="1"/>
    </xf>
    <xf numFmtId="39" fontId="36" fillId="0" borderId="0" xfId="52" applyNumberFormat="1" applyFont="1" applyAlignment="1">
      <alignment wrapText="1"/>
    </xf>
    <xf numFmtId="39" fontId="54" fillId="21" borderId="0" xfId="52" applyNumberFormat="1" applyFont="1" applyFill="1" applyAlignment="1">
      <alignment horizontal="center" wrapText="1"/>
    </xf>
    <xf numFmtId="10" fontId="36" fillId="0" borderId="0" xfId="75" applyNumberFormat="1" applyFont="1" applyAlignment="1">
      <alignment wrapText="1"/>
    </xf>
    <xf numFmtId="39" fontId="43" fillId="19" borderId="0" xfId="52" applyNumberFormat="1" applyFont="1" applyFill="1"/>
    <xf numFmtId="39" fontId="38" fillId="17" borderId="0" xfId="52" applyNumberFormat="1" applyFont="1" applyFill="1" applyAlignment="1">
      <alignment horizontal="center"/>
    </xf>
    <xf numFmtId="39" fontId="38" fillId="0" borderId="0" xfId="52" applyNumberFormat="1" applyFont="1" applyAlignment="1"/>
    <xf numFmtId="39" fontId="35" fillId="0" borderId="0" xfId="52" applyNumberFormat="1" applyFont="1" applyAlignment="1">
      <alignment horizontal="center"/>
    </xf>
    <xf numFmtId="39" fontId="38" fillId="21" borderId="0" xfId="52" applyNumberFormat="1" applyFont="1" applyFill="1" applyAlignment="1">
      <alignment horizontal="center"/>
    </xf>
    <xf numFmtId="39" fontId="35" fillId="17" borderId="0" xfId="1" applyNumberFormat="1" applyFont="1" applyFill="1" applyAlignment="1">
      <alignment horizontal="center"/>
    </xf>
    <xf numFmtId="0" fontId="3" fillId="0" borderId="0" xfId="52"/>
    <xf numFmtId="0" fontId="22" fillId="0" borderId="0" xfId="52" applyFont="1" applyFill="1"/>
    <xf numFmtId="0" fontId="3" fillId="18" borderId="0" xfId="52" applyFill="1"/>
    <xf numFmtId="39" fontId="43" fillId="18" borderId="0" xfId="52" applyNumberFormat="1" applyFont="1" applyFill="1"/>
    <xf numFmtId="0" fontId="56" fillId="0" borderId="0" xfId="52" applyFont="1" applyAlignment="1">
      <alignment vertical="center"/>
    </xf>
    <xf numFmtId="0" fontId="57" fillId="0" borderId="0" xfId="52" applyFont="1" applyFill="1"/>
    <xf numFmtId="0" fontId="22" fillId="18" borderId="0" xfId="52" applyFont="1" applyFill="1"/>
    <xf numFmtId="39" fontId="38" fillId="18" borderId="0" xfId="52" applyNumberFormat="1" applyFont="1" applyFill="1" applyAlignment="1">
      <alignment horizontal="center"/>
    </xf>
    <xf numFmtId="0" fontId="5" fillId="18" borderId="0" xfId="53" applyFill="1"/>
    <xf numFmtId="39" fontId="38" fillId="18" borderId="0" xfId="53" applyNumberFormat="1" applyFont="1" applyFill="1" applyAlignment="1">
      <alignment horizontal="center"/>
    </xf>
    <xf numFmtId="0" fontId="22" fillId="23" borderId="0" xfId="52" applyFont="1" applyFill="1"/>
    <xf numFmtId="39" fontId="43" fillId="23" borderId="0" xfId="52" applyNumberFormat="1" applyFont="1" applyFill="1"/>
    <xf numFmtId="39" fontId="38" fillId="0" borderId="0" xfId="52" applyNumberFormat="1" applyFont="1"/>
    <xf numFmtId="39" fontId="58" fillId="0" borderId="0" xfId="52" applyNumberFormat="1" applyFont="1"/>
    <xf numFmtId="0" fontId="55" fillId="0" borderId="0" xfId="52" applyFont="1"/>
    <xf numFmtId="0" fontId="59" fillId="0" borderId="0" xfId="83" applyAlignment="1">
      <alignment vertical="center"/>
    </xf>
    <xf numFmtId="0" fontId="60" fillId="0" borderId="0" xfId="52" applyFont="1" applyAlignment="1">
      <alignment vertical="center"/>
    </xf>
    <xf numFmtId="0" fontId="61" fillId="0" borderId="0" xfId="52" applyFont="1" applyAlignment="1">
      <alignment vertical="center"/>
    </xf>
    <xf numFmtId="0" fontId="62" fillId="0" borderId="0" xfId="52" applyFont="1"/>
    <xf numFmtId="0" fontId="63" fillId="0" borderId="0" xfId="52" applyFont="1" applyAlignment="1">
      <alignment vertical="center"/>
    </xf>
    <xf numFmtId="0" fontId="64" fillId="0" borderId="0" xfId="52" applyFont="1" applyAlignment="1">
      <alignment vertical="center"/>
    </xf>
    <xf numFmtId="0" fontId="3" fillId="24" borderId="0" xfId="52" applyFill="1" applyAlignment="1">
      <alignment vertical="center" wrapText="1"/>
    </xf>
    <xf numFmtId="0" fontId="3" fillId="25" borderId="0" xfId="52" applyFill="1"/>
    <xf numFmtId="0" fontId="65" fillId="25" borderId="21" xfId="52" applyFont="1" applyFill="1" applyBorder="1" applyAlignment="1">
      <alignment vertical="center" wrapText="1"/>
    </xf>
    <xf numFmtId="0" fontId="65" fillId="24" borderId="21" xfId="52" applyFont="1" applyFill="1" applyBorder="1" applyAlignment="1">
      <alignment vertical="center" wrapText="1"/>
    </xf>
    <xf numFmtId="0" fontId="66" fillId="25" borderId="21" xfId="52" applyFont="1" applyFill="1" applyBorder="1" applyAlignment="1">
      <alignment vertical="center" wrapText="1"/>
    </xf>
    <xf numFmtId="0" fontId="66" fillId="26" borderId="21" xfId="52" applyFont="1" applyFill="1" applyBorder="1" applyAlignment="1">
      <alignment vertical="center" wrapText="1"/>
    </xf>
    <xf numFmtId="0" fontId="56" fillId="0" borderId="0" xfId="52" applyFont="1" applyAlignment="1">
      <alignment horizontal="left" vertical="center" indent="4"/>
    </xf>
    <xf numFmtId="0" fontId="22" fillId="0" borderId="0" xfId="52" applyFont="1" applyBorder="1"/>
    <xf numFmtId="169" fontId="22" fillId="0" borderId="0" xfId="84" applyFont="1">
      <alignment horizontal="left"/>
    </xf>
    <xf numFmtId="169" fontId="57" fillId="0" borderId="0" xfId="84" applyFont="1" applyFill="1">
      <alignment horizontal="left"/>
    </xf>
    <xf numFmtId="49" fontId="28" fillId="0" borderId="0" xfId="52" applyNumberFormat="1" applyFont="1" applyBorder="1"/>
    <xf numFmtId="49" fontId="22" fillId="19" borderId="0" xfId="52" applyNumberFormat="1" applyFont="1" applyFill="1" applyBorder="1"/>
    <xf numFmtId="0" fontId="22" fillId="19" borderId="0" xfId="52" applyFont="1" applyFill="1" applyBorder="1"/>
    <xf numFmtId="49" fontId="28" fillId="0" borderId="0" xfId="52" applyNumberFormat="1" applyFont="1" applyFill="1" applyBorder="1"/>
    <xf numFmtId="0" fontId="22" fillId="0" borderId="0" xfId="52" applyFont="1" applyFill="1" applyBorder="1"/>
    <xf numFmtId="169" fontId="22" fillId="0" borderId="0" xfId="84" applyFont="1" applyBorder="1">
      <alignment horizontal="left"/>
    </xf>
    <xf numFmtId="169" fontId="22" fillId="23" borderId="0" xfId="84" quotePrefix="1" applyFill="1" applyBorder="1" applyAlignment="1">
      <alignment horizontal="left"/>
    </xf>
    <xf numFmtId="169" fontId="22" fillId="0" borderId="0" xfId="84" applyBorder="1">
      <alignment horizontal="left"/>
    </xf>
    <xf numFmtId="169" fontId="29" fillId="0" borderId="0" xfId="84" applyFont="1" applyBorder="1">
      <alignment horizontal="left"/>
    </xf>
    <xf numFmtId="39" fontId="36" fillId="19" borderId="0" xfId="52" applyNumberFormat="1" applyFont="1" applyFill="1" applyAlignment="1">
      <alignment horizontal="center" wrapText="1"/>
    </xf>
    <xf numFmtId="169" fontId="22" fillId="0" borderId="0" xfId="84" applyFont="1" applyBorder="1" applyAlignment="1">
      <alignment horizontal="left"/>
    </xf>
    <xf numFmtId="43" fontId="43" fillId="0" borderId="0" xfId="52" applyNumberFormat="1" applyFont="1"/>
    <xf numFmtId="39" fontId="37" fillId="0" borderId="0" xfId="52" applyNumberFormat="1" applyFont="1" applyAlignment="1">
      <alignment wrapText="1"/>
    </xf>
    <xf numFmtId="39" fontId="46" fillId="17" borderId="0" xfId="1" applyNumberFormat="1" applyFont="1" applyFill="1" applyAlignment="1">
      <alignment horizontal="center"/>
    </xf>
    <xf numFmtId="39" fontId="43" fillId="0" borderId="0" xfId="53" applyNumberFormat="1" applyFont="1" applyFill="1"/>
    <xf numFmtId="39" fontId="43" fillId="27" borderId="0" xfId="52" applyNumberFormat="1" applyFont="1" applyFill="1"/>
    <xf numFmtId="0" fontId="22" fillId="19" borderId="0" xfId="52" applyFont="1" applyFill="1"/>
    <xf numFmtId="39" fontId="38" fillId="19" borderId="0" xfId="52" applyNumberFormat="1" applyFont="1" applyFill="1" applyAlignment="1">
      <alignment horizontal="center"/>
    </xf>
    <xf numFmtId="0" fontId="5" fillId="19" borderId="0" xfId="53" applyFill="1"/>
    <xf numFmtId="39" fontId="38" fillId="19" borderId="0" xfId="53" applyNumberFormat="1" applyFont="1" applyFill="1" applyAlignment="1">
      <alignment horizontal="center"/>
    </xf>
    <xf numFmtId="49" fontId="31" fillId="19" borderId="0" xfId="54" applyNumberFormat="1" applyFont="1" applyFill="1"/>
    <xf numFmtId="170" fontId="3" fillId="0" borderId="16" xfId="2" applyNumberFormat="1" applyBorder="1"/>
    <xf numFmtId="0" fontId="0" fillId="0" borderId="0" xfId="69" applyFont="1"/>
    <xf numFmtId="39" fontId="3" fillId="0" borderId="0" xfId="2" applyNumberFormat="1" applyFont="1" applyProtection="1">
      <protection locked="0"/>
    </xf>
    <xf numFmtId="39" fontId="22" fillId="0" borderId="0" xfId="66" applyNumberFormat="1" applyFont="1" applyAlignment="1" applyProtection="1">
      <alignment horizontal="right"/>
    </xf>
    <xf numFmtId="39" fontId="22" fillId="0" borderId="0" xfId="66" applyNumberFormat="1" applyFont="1" applyFill="1" applyAlignment="1" applyProtection="1">
      <alignment horizontal="right"/>
    </xf>
    <xf numFmtId="39" fontId="6" fillId="0" borderId="0" xfId="66" applyNumberFormat="1" applyFont="1" applyAlignment="1" applyProtection="1">
      <alignment horizontal="right"/>
    </xf>
    <xf numFmtId="39" fontId="6" fillId="0" borderId="0" xfId="0" applyNumberFormat="1" applyFont="1" applyAlignment="1">
      <alignment horizontal="right"/>
    </xf>
    <xf numFmtId="39" fontId="22" fillId="0" borderId="0" xfId="52" applyNumberFormat="1" applyFont="1" applyFill="1" applyProtection="1">
      <protection locked="0"/>
    </xf>
    <xf numFmtId="39" fontId="22" fillId="0" borderId="0" xfId="2" applyNumberFormat="1" applyFont="1" applyFill="1" applyProtection="1">
      <protection locked="0"/>
    </xf>
    <xf numFmtId="49" fontId="31" fillId="0" borderId="0" xfId="0" applyNumberFormat="1" applyFont="1"/>
    <xf numFmtId="0" fontId="69" fillId="0" borderId="0" xfId="0" applyFont="1"/>
    <xf numFmtId="39" fontId="52" fillId="17" borderId="0" xfId="53" applyNumberFormat="1" applyFont="1" applyFill="1" applyAlignment="1">
      <alignment horizontal="center"/>
    </xf>
    <xf numFmtId="39" fontId="6" fillId="0" borderId="0" xfId="66" applyNumberFormat="1" applyFont="1" applyFill="1" applyBorder="1" applyAlignment="1" applyProtection="1">
      <alignment horizontal="right"/>
    </xf>
    <xf numFmtId="0" fontId="22" fillId="0" borderId="0" xfId="60" applyFont="1" applyBorder="1" applyProtection="1">
      <protection locked="0"/>
    </xf>
    <xf numFmtId="39" fontId="40" fillId="0" borderId="0" xfId="60" applyNumberFormat="1" applyFont="1" applyFill="1" applyAlignment="1">
      <alignment horizontal="right" wrapText="1"/>
    </xf>
    <xf numFmtId="39" fontId="36" fillId="0" borderId="0" xfId="60" applyNumberFormat="1" applyFont="1" applyFill="1" applyAlignment="1">
      <alignment horizontal="right" wrapText="1"/>
    </xf>
    <xf numFmtId="0" fontId="22" fillId="0" borderId="0" xfId="35" applyNumberFormat="1" applyFont="1" applyProtection="1">
      <protection locked="0"/>
    </xf>
    <xf numFmtId="39" fontId="46" fillId="17" borderId="0" xfId="60" applyNumberFormat="1" applyFont="1" applyFill="1" applyBorder="1" applyAlignment="1">
      <alignment horizontal="right" wrapText="1"/>
    </xf>
    <xf numFmtId="0" fontId="34" fillId="17" borderId="0" xfId="60" applyFont="1" applyFill="1" applyAlignment="1">
      <alignment horizontal="right" wrapText="1"/>
    </xf>
    <xf numFmtId="39" fontId="27" fillId="0" borderId="0" xfId="60" applyNumberFormat="1" applyFont="1" applyFill="1" applyAlignment="1">
      <alignment wrapText="1"/>
    </xf>
    <xf numFmtId="0" fontId="70" fillId="0" borderId="0" xfId="0" applyFont="1" applyFill="1"/>
    <xf numFmtId="39" fontId="35" fillId="17" borderId="0" xfId="60" applyNumberFormat="1" applyFont="1" applyFill="1" applyAlignment="1">
      <alignment horizontal="right"/>
    </xf>
    <xf numFmtId="0" fontId="22" fillId="0" borderId="0" xfId="60" applyFont="1" applyFill="1" applyBorder="1" applyProtection="1">
      <protection locked="0"/>
    </xf>
    <xf numFmtId="39" fontId="36" fillId="0" borderId="0" xfId="60" applyNumberFormat="1" applyFont="1" applyFill="1" applyAlignment="1">
      <alignment horizontal="right"/>
    </xf>
    <xf numFmtId="0" fontId="5" fillId="0" borderId="0" xfId="60" applyFill="1" applyAlignment="1">
      <alignment horizontal="right"/>
    </xf>
    <xf numFmtId="39" fontId="36" fillId="0" borderId="0" xfId="0" applyNumberFormat="1" applyFont="1" applyBorder="1" applyAlignment="1">
      <alignment horizontal="center" wrapText="1"/>
    </xf>
    <xf numFmtId="39" fontId="40" fillId="0" borderId="0" xfId="0" applyNumberFormat="1" applyFont="1" applyAlignment="1">
      <alignment horizontal="center" wrapText="1"/>
    </xf>
    <xf numFmtId="39" fontId="39" fillId="0" borderId="0" xfId="0" applyNumberFormat="1" applyFont="1" applyAlignment="1">
      <alignment horizontal="center" wrapText="1"/>
    </xf>
    <xf numFmtId="39" fontId="39" fillId="21" borderId="0" xfId="0" applyNumberFormat="1" applyFont="1" applyFill="1" applyAlignment="1">
      <alignment horizontal="center" wrapText="1"/>
    </xf>
    <xf numFmtId="39" fontId="35" fillId="17" borderId="0" xfId="0" applyNumberFormat="1" applyFont="1" applyFill="1" applyBorder="1" applyAlignment="1">
      <alignment horizontal="center" wrapText="1"/>
    </xf>
    <xf numFmtId="39" fontId="42" fillId="17" borderId="0" xfId="0" applyNumberFormat="1" applyFont="1" applyFill="1" applyAlignment="1">
      <alignment horizontal="center" wrapText="1"/>
    </xf>
    <xf numFmtId="39" fontId="41" fillId="17" borderId="0" xfId="0" applyNumberFormat="1" applyFont="1" applyFill="1" applyAlignment="1">
      <alignment horizontal="center" wrapText="1"/>
    </xf>
    <xf numFmtId="39" fontId="35" fillId="17" borderId="0" xfId="0" applyNumberFormat="1" applyFont="1" applyFill="1" applyBorder="1" applyAlignment="1">
      <alignment wrapText="1"/>
    </xf>
    <xf numFmtId="39" fontId="42" fillId="17" borderId="0" xfId="0" applyNumberFormat="1" applyFont="1" applyFill="1" applyAlignment="1">
      <alignment wrapText="1"/>
    </xf>
    <xf numFmtId="39" fontId="42" fillId="19" borderId="0" xfId="0" applyNumberFormat="1" applyFont="1" applyFill="1" applyAlignment="1">
      <alignment wrapText="1"/>
    </xf>
    <xf numFmtId="39" fontId="46" fillId="19" borderId="0" xfId="0" applyNumberFormat="1" applyFont="1" applyFill="1" applyAlignment="1">
      <alignment horizontal="center" wrapText="1"/>
    </xf>
    <xf numFmtId="39" fontId="46" fillId="17" borderId="0" xfId="0" applyNumberFormat="1" applyFont="1" applyFill="1" applyAlignment="1">
      <alignment horizontal="center" wrapText="1"/>
    </xf>
    <xf numFmtId="39" fontId="43" fillId="0" borderId="0" xfId="0" applyNumberFormat="1" applyFont="1" applyBorder="1" applyAlignment="1">
      <alignment wrapText="1"/>
    </xf>
    <xf numFmtId="39" fontId="40" fillId="0" borderId="0" xfId="0" applyNumberFormat="1" applyFont="1" applyAlignment="1">
      <alignment wrapText="1"/>
    </xf>
    <xf numFmtId="39" fontId="40" fillId="19" borderId="0" xfId="0" applyNumberFormat="1" applyFont="1" applyFill="1" applyAlignment="1">
      <alignment wrapText="1"/>
    </xf>
    <xf numFmtId="39" fontId="54" fillId="19" borderId="0" xfId="0" applyNumberFormat="1" applyFont="1" applyFill="1" applyAlignment="1">
      <alignment horizontal="center" wrapText="1"/>
    </xf>
    <xf numFmtId="39" fontId="54" fillId="21" borderId="0" xfId="0" applyNumberFormat="1" applyFont="1" applyFill="1" applyAlignment="1">
      <alignment horizontal="center" wrapText="1"/>
    </xf>
    <xf numFmtId="39" fontId="36" fillId="0" borderId="0" xfId="0" applyNumberFormat="1" applyFont="1"/>
    <xf numFmtId="39" fontId="38" fillId="21" borderId="0" xfId="0" applyNumberFormat="1" applyFont="1" applyFill="1" applyAlignment="1">
      <alignment horizontal="center"/>
    </xf>
    <xf numFmtId="39" fontId="35" fillId="17" borderId="0" xfId="0" applyNumberFormat="1" applyFont="1" applyFill="1" applyAlignment="1">
      <alignment horizontal="center"/>
    </xf>
    <xf numFmtId="39" fontId="43" fillId="0" borderId="0" xfId="0" applyNumberFormat="1" applyFont="1" applyFill="1"/>
    <xf numFmtId="39" fontId="40" fillId="0" borderId="0" xfId="0" applyNumberFormat="1" applyFont="1" applyFill="1" applyAlignment="1">
      <alignment horizontal="center" wrapText="1"/>
    </xf>
    <xf numFmtId="39" fontId="36" fillId="0" borderId="0" xfId="0" applyNumberFormat="1" applyFont="1" applyFill="1" applyBorder="1" applyAlignment="1">
      <alignment horizontal="center" wrapText="1"/>
    </xf>
    <xf numFmtId="39" fontId="43" fillId="17" borderId="0" xfId="0" applyNumberFormat="1" applyFont="1" applyFill="1"/>
    <xf numFmtId="39" fontId="38" fillId="17" borderId="0" xfId="0" applyNumberFormat="1" applyFont="1" applyFill="1" applyAlignment="1">
      <alignment horizontal="center"/>
    </xf>
    <xf numFmtId="39" fontId="36" fillId="0" borderId="0" xfId="0" applyNumberFormat="1" applyFont="1" applyFill="1"/>
    <xf numFmtId="39" fontId="38" fillId="0" borderId="0" xfId="0" applyNumberFormat="1" applyFont="1" applyFill="1" applyAlignment="1">
      <alignment horizontal="center"/>
    </xf>
    <xf numFmtId="39" fontId="41" fillId="21" borderId="0" xfId="0" applyNumberFormat="1" applyFont="1" applyFill="1" applyAlignment="1">
      <alignment horizontal="center" wrapText="1"/>
    </xf>
    <xf numFmtId="49" fontId="28" fillId="0" borderId="0" xfId="0" applyNumberFormat="1" applyFont="1" applyFill="1"/>
    <xf numFmtId="0" fontId="22" fillId="0" borderId="0" xfId="0" applyFont="1" applyFill="1" applyBorder="1"/>
    <xf numFmtId="39" fontId="39" fillId="0" borderId="0" xfId="0" applyNumberFormat="1" applyFont="1" applyFill="1" applyAlignment="1">
      <alignment horizontal="center" wrapText="1"/>
    </xf>
    <xf numFmtId="39" fontId="54" fillId="0" borderId="0" xfId="0" applyNumberFormat="1" applyFont="1" applyAlignment="1">
      <alignment horizontal="center" wrapText="1"/>
    </xf>
    <xf numFmtId="1" fontId="22" fillId="0" borderId="0" xfId="0" applyNumberFormat="1" applyFont="1" applyFill="1" applyBorder="1" applyAlignment="1">
      <alignment horizontal="right"/>
    </xf>
    <xf numFmtId="39" fontId="44" fillId="0" borderId="0" xfId="57" applyNumberFormat="1" applyFont="1"/>
    <xf numFmtId="39" fontId="37" fillId="0" borderId="0" xfId="0" applyNumberFormat="1" applyFont="1" applyFill="1" applyAlignment="1">
      <alignment horizontal="center"/>
    </xf>
    <xf numFmtId="39" fontId="44" fillId="0" borderId="0" xfId="57" applyNumberFormat="1" applyFont="1" applyBorder="1"/>
    <xf numFmtId="39" fontId="37" fillId="0" borderId="0" xfId="0" applyNumberFormat="1" applyFont="1" applyFill="1" applyAlignment="1"/>
    <xf numFmtId="39" fontId="37" fillId="22" borderId="0" xfId="0" applyNumberFormat="1" applyFont="1" applyFill="1" applyAlignment="1">
      <alignment horizontal="right" wrapText="1"/>
    </xf>
    <xf numFmtId="39" fontId="42" fillId="20" borderId="0" xfId="0" applyNumberFormat="1" applyFont="1" applyFill="1" applyAlignment="1">
      <alignment wrapText="1"/>
    </xf>
    <xf numFmtId="39" fontId="39" fillId="22" borderId="0" xfId="0" applyNumberFormat="1" applyFont="1" applyFill="1" applyAlignment="1">
      <alignment horizontal="center" wrapText="1"/>
    </xf>
    <xf numFmtId="39" fontId="43" fillId="20" borderId="0" xfId="0" applyNumberFormat="1" applyFont="1" applyFill="1"/>
    <xf numFmtId="0" fontId="22" fillId="0" borderId="0" xfId="0" applyFont="1" applyBorder="1"/>
    <xf numFmtId="39" fontId="42" fillId="0" borderId="0" xfId="0" applyNumberFormat="1" applyFont="1" applyFill="1" applyAlignment="1">
      <alignment wrapText="1"/>
    </xf>
    <xf numFmtId="39" fontId="36" fillId="0" borderId="0" xfId="0" applyNumberFormat="1" applyFont="1" applyBorder="1" applyAlignment="1">
      <alignment wrapText="1"/>
    </xf>
    <xf numFmtId="0" fontId="22" fillId="0" borderId="0" xfId="0" applyFont="1" applyBorder="1" applyAlignment="1">
      <alignment horizontal="right"/>
    </xf>
    <xf numFmtId="39" fontId="40" fillId="0" borderId="0" xfId="0" applyNumberFormat="1" applyFont="1" applyFill="1" applyAlignment="1">
      <alignment wrapText="1"/>
    </xf>
    <xf numFmtId="39" fontId="72" fillId="0" borderId="0" xfId="0" applyNumberFormat="1" applyFont="1"/>
    <xf numFmtId="165" fontId="0" fillId="0" borderId="0" xfId="0" applyNumberFormat="1"/>
    <xf numFmtId="39" fontId="35" fillId="17" borderId="0" xfId="53" applyNumberFormat="1" applyFont="1" applyFill="1" applyBorder="1" applyAlignment="1" applyProtection="1">
      <alignment horizontal="center" wrapText="1"/>
      <protection locked="0"/>
    </xf>
    <xf numFmtId="39" fontId="35" fillId="17" borderId="0" xfId="53" applyNumberFormat="1" applyFont="1" applyFill="1" applyAlignment="1" applyProtection="1">
      <alignment horizontal="center"/>
      <protection locked="0"/>
    </xf>
    <xf numFmtId="39" fontId="43" fillId="0" borderId="0" xfId="53" applyNumberFormat="1" applyFont="1" applyFill="1" applyProtection="1">
      <protection locked="0"/>
    </xf>
    <xf numFmtId="39" fontId="40" fillId="0" borderId="0" xfId="53" applyNumberFormat="1" applyFont="1" applyFill="1" applyAlignment="1" applyProtection="1">
      <alignment horizontal="center" wrapText="1"/>
      <protection locked="0"/>
    </xf>
    <xf numFmtId="0" fontId="22" fillId="0" borderId="0" xfId="53" applyFont="1" applyFill="1" applyBorder="1" applyProtection="1">
      <protection locked="0"/>
    </xf>
    <xf numFmtId="39" fontId="36" fillId="0" borderId="0" xfId="53" applyNumberFormat="1" applyFont="1" applyFill="1" applyBorder="1" applyAlignment="1" applyProtection="1">
      <alignment horizontal="center" wrapText="1"/>
      <protection locked="0"/>
    </xf>
    <xf numFmtId="39" fontId="35" fillId="17" borderId="0" xfId="53" applyNumberFormat="1" applyFont="1" applyFill="1" applyAlignment="1" applyProtection="1">
      <alignment horizontal="right" wrapText="1"/>
      <protection locked="0"/>
    </xf>
    <xf numFmtId="39" fontId="41" fillId="17" borderId="0" xfId="53" applyNumberFormat="1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39" fontId="35" fillId="17" borderId="0" xfId="53" applyNumberFormat="1" applyFont="1" applyFill="1" applyAlignment="1" applyProtection="1">
      <alignment horizontal="right"/>
      <protection locked="0"/>
    </xf>
    <xf numFmtId="39" fontId="38" fillId="17" borderId="0" xfId="53" applyNumberFormat="1" applyFont="1" applyFill="1" applyAlignment="1" applyProtection="1">
      <alignment horizontal="right"/>
    </xf>
    <xf numFmtId="39" fontId="40" fillId="0" borderId="0" xfId="53" applyNumberFormat="1" applyFont="1" applyFill="1" applyAlignment="1" applyProtection="1">
      <alignment horizontal="right" wrapText="1"/>
      <protection locked="0"/>
    </xf>
    <xf numFmtId="39" fontId="39" fillId="0" borderId="0" xfId="53" applyNumberFormat="1" applyFont="1" applyFill="1" applyAlignment="1" applyProtection="1">
      <alignment horizontal="right" wrapText="1"/>
      <protection locked="0"/>
    </xf>
    <xf numFmtId="39" fontId="39" fillId="0" borderId="0" xfId="53" applyNumberFormat="1" applyFont="1" applyAlignment="1" applyProtection="1">
      <alignment horizontal="right" wrapText="1"/>
    </xf>
    <xf numFmtId="39" fontId="37" fillId="0" borderId="0" xfId="53" applyNumberFormat="1" applyFont="1" applyFill="1" applyAlignment="1" applyProtection="1">
      <alignment horizontal="right"/>
      <protection locked="0"/>
    </xf>
    <xf numFmtId="39" fontId="38" fillId="0" borderId="0" xfId="53" applyNumberFormat="1" applyFont="1" applyFill="1" applyAlignment="1" applyProtection="1">
      <alignment horizontal="right"/>
    </xf>
    <xf numFmtId="0" fontId="0" fillId="0" borderId="0" xfId="0"/>
    <xf numFmtId="49" fontId="31" fillId="0" borderId="0" xfId="54" applyNumberFormat="1" applyFont="1" applyFill="1"/>
    <xf numFmtId="1" fontId="22" fillId="0" borderId="0" xfId="53" applyNumberFormat="1" applyFont="1" applyFill="1" applyBorder="1" applyAlignment="1" applyProtection="1">
      <alignment horizontal="right"/>
      <protection locked="0"/>
    </xf>
    <xf numFmtId="39" fontId="44" fillId="0" borderId="0" xfId="54" applyNumberFormat="1" applyFont="1" applyFill="1" applyAlignment="1">
      <alignment horizontal="right"/>
    </xf>
    <xf numFmtId="39" fontId="36" fillId="0" borderId="0" xfId="53" applyNumberFormat="1" applyFont="1" applyFill="1" applyAlignment="1" applyProtection="1">
      <alignment horizontal="right"/>
      <protection locked="0"/>
    </xf>
    <xf numFmtId="165" fontId="3" fillId="0" borderId="0" xfId="2" applyNumberFormat="1"/>
    <xf numFmtId="43" fontId="3" fillId="0" borderId="15" xfId="2" applyNumberFormat="1" applyFont="1" applyFill="1" applyBorder="1" applyAlignment="1">
      <alignment horizontal="center"/>
    </xf>
    <xf numFmtId="43" fontId="3" fillId="0" borderId="0" xfId="2" applyNumberFormat="1" applyFont="1" applyBorder="1" applyAlignment="1">
      <alignment horizontal="right"/>
    </xf>
    <xf numFmtId="0" fontId="3" fillId="0" borderId="0" xfId="2" applyBorder="1"/>
    <xf numFmtId="43" fontId="6" fillId="0" borderId="0" xfId="2" applyNumberFormat="1" applyFont="1" applyFill="1" applyBorder="1" applyAlignment="1">
      <alignment horizontal="right"/>
    </xf>
    <xf numFmtId="43" fontId="6" fillId="0" borderId="0" xfId="2" applyNumberFormat="1" applyFont="1" applyFill="1" applyBorder="1"/>
    <xf numFmtId="43" fontId="3" fillId="0" borderId="0" xfId="37" applyFont="1" applyBorder="1"/>
    <xf numFmtId="0" fontId="1" fillId="0" borderId="0" xfId="69" applyBorder="1"/>
    <xf numFmtId="170" fontId="3" fillId="0" borderId="15" xfId="2" applyNumberFormat="1" applyBorder="1"/>
    <xf numFmtId="43" fontId="6" fillId="18" borderId="17" xfId="2" applyNumberFormat="1" applyFont="1" applyFill="1" applyBorder="1" applyAlignment="1">
      <alignment horizontal="center"/>
    </xf>
    <xf numFmtId="43" fontId="3" fillId="18" borderId="13" xfId="2" applyNumberFormat="1" applyFont="1" applyFill="1" applyBorder="1"/>
    <xf numFmtId="43" fontId="3" fillId="18" borderId="16" xfId="2" applyNumberFormat="1" applyFont="1" applyFill="1" applyBorder="1"/>
    <xf numFmtId="43" fontId="3" fillId="18" borderId="16" xfId="2" applyNumberFormat="1" applyFont="1" applyFill="1" applyBorder="1" applyAlignment="1">
      <alignment horizontal="left"/>
    </xf>
    <xf numFmtId="43" fontId="3" fillId="18" borderId="15" xfId="2" applyNumberFormat="1" applyFont="1" applyFill="1" applyBorder="1"/>
    <xf numFmtId="39" fontId="3" fillId="18" borderId="16" xfId="2" applyNumberFormat="1" applyFill="1" applyBorder="1"/>
    <xf numFmtId="43" fontId="3" fillId="18" borderId="16" xfId="2" applyNumberFormat="1" applyFont="1" applyFill="1" applyBorder="1" applyAlignment="1">
      <alignment horizontal="center"/>
    </xf>
    <xf numFmtId="39" fontId="0" fillId="0" borderId="0" xfId="0" applyNumberFormat="1"/>
    <xf numFmtId="171" fontId="0" fillId="0" borderId="0" xfId="0" applyNumberFormat="1"/>
    <xf numFmtId="3" fontId="0" fillId="0" borderId="0" xfId="0" applyNumberFormat="1"/>
    <xf numFmtId="0" fontId="5" fillId="0" borderId="11" xfId="53" applyBorder="1"/>
    <xf numFmtId="0" fontId="5" fillId="0" borderId="12" xfId="53" applyBorder="1"/>
    <xf numFmtId="0" fontId="73" fillId="17" borderId="14" xfId="53" applyFont="1" applyFill="1" applyBorder="1"/>
    <xf numFmtId="0" fontId="73" fillId="17" borderId="0" xfId="53" applyFont="1" applyFill="1"/>
    <xf numFmtId="44" fontId="5" fillId="17" borderId="0" xfId="53" applyNumberFormat="1" applyFill="1"/>
    <xf numFmtId="42" fontId="73" fillId="17" borderId="14" xfId="53" applyNumberFormat="1" applyFont="1" applyFill="1" applyBorder="1"/>
    <xf numFmtId="0" fontId="5" fillId="17" borderId="15" xfId="53" applyFill="1" applyBorder="1"/>
    <xf numFmtId="0" fontId="5" fillId="0" borderId="14" xfId="53" applyBorder="1"/>
    <xf numFmtId="172" fontId="3" fillId="28" borderId="14" xfId="40" applyNumberFormat="1" applyFont="1" applyFill="1" applyBorder="1"/>
    <xf numFmtId="9" fontId="5" fillId="0" borderId="16" xfId="53" applyNumberFormat="1" applyBorder="1"/>
    <xf numFmtId="44" fontId="3" fillId="28" borderId="14" xfId="40" applyFont="1" applyFill="1" applyBorder="1"/>
    <xf numFmtId="172" fontId="3" fillId="28" borderId="22" xfId="40" applyNumberFormat="1" applyFont="1" applyFill="1" applyBorder="1"/>
    <xf numFmtId="172" fontId="5" fillId="0" borderId="23" xfId="53" applyNumberFormat="1" applyBorder="1" applyAlignment="1"/>
    <xf numFmtId="10" fontId="5" fillId="0" borderId="23" xfId="53" applyNumberFormat="1" applyBorder="1" applyAlignment="1"/>
    <xf numFmtId="10" fontId="74" fillId="17" borderId="14" xfId="53" applyNumberFormat="1" applyFont="1" applyFill="1" applyBorder="1" applyAlignment="1"/>
    <xf numFmtId="172" fontId="5" fillId="28" borderId="14" xfId="53" applyNumberFormat="1" applyFill="1" applyBorder="1"/>
    <xf numFmtId="172" fontId="9" fillId="5" borderId="14" xfId="11" applyNumberFormat="1" applyBorder="1"/>
    <xf numFmtId="165" fontId="5" fillId="28" borderId="14" xfId="53" applyNumberFormat="1" applyFill="1" applyBorder="1"/>
    <xf numFmtId="172" fontId="5" fillId="0" borderId="14" xfId="53" applyNumberFormat="1" applyBorder="1"/>
    <xf numFmtId="0" fontId="73" fillId="17" borderId="14" xfId="53" applyFont="1" applyFill="1" applyBorder="1" applyAlignment="1">
      <alignment horizontal="left"/>
    </xf>
    <xf numFmtId="0" fontId="3" fillId="17" borderId="0" xfId="53" applyFont="1" applyFill="1"/>
    <xf numFmtId="172" fontId="74" fillId="17" borderId="14" xfId="53" applyNumberFormat="1" applyFont="1" applyFill="1" applyBorder="1" applyAlignment="1"/>
    <xf numFmtId="0" fontId="5" fillId="29" borderId="0" xfId="53" applyFill="1"/>
    <xf numFmtId="0" fontId="3" fillId="29" borderId="0" xfId="53" applyFont="1" applyFill="1"/>
    <xf numFmtId="0" fontId="0" fillId="0" borderId="0" xfId="0" applyFill="1" applyBorder="1"/>
    <xf numFmtId="39" fontId="6" fillId="0" borderId="0" xfId="65" applyNumberFormat="1" applyFont="1" applyFill="1" applyAlignment="1" applyProtection="1">
      <alignment horizontal="right"/>
    </xf>
    <xf numFmtId="39" fontId="29" fillId="0" borderId="0" xfId="65" applyNumberFormat="1" applyFont="1" applyFill="1" applyAlignment="1" applyProtection="1">
      <alignment horizontal="center" wrapText="1"/>
    </xf>
    <xf numFmtId="39" fontId="75" fillId="20" borderId="0" xfId="0" applyNumberFormat="1" applyFont="1" applyFill="1"/>
    <xf numFmtId="39" fontId="40" fillId="30" borderId="0" xfId="0" applyNumberFormat="1" applyFont="1" applyFill="1" applyAlignment="1">
      <alignment wrapText="1"/>
    </xf>
    <xf numFmtId="39" fontId="54" fillId="30" borderId="0" xfId="0" applyNumberFormat="1" applyFont="1" applyFill="1" applyAlignment="1">
      <alignment horizontal="center" wrapText="1"/>
    </xf>
    <xf numFmtId="43" fontId="6" fillId="18" borderId="13" xfId="2" applyNumberFormat="1" applyFont="1" applyFill="1" applyBorder="1" applyAlignment="1">
      <alignment horizontal="center"/>
    </xf>
    <xf numFmtId="43" fontId="3" fillId="31" borderId="13" xfId="2" applyNumberFormat="1" applyFont="1" applyFill="1" applyBorder="1" applyAlignment="1">
      <alignment horizontal="center"/>
    </xf>
    <xf numFmtId="43" fontId="3" fillId="31" borderId="17" xfId="2" applyNumberFormat="1" applyFill="1" applyBorder="1" applyAlignment="1">
      <alignment horizontal="center"/>
    </xf>
    <xf numFmtId="43" fontId="3" fillId="31" borderId="13" xfId="2" applyNumberFormat="1" applyFont="1" applyFill="1" applyBorder="1"/>
    <xf numFmtId="43" fontId="3" fillId="31" borderId="16" xfId="2" applyNumberFormat="1" applyFont="1" applyFill="1" applyBorder="1"/>
    <xf numFmtId="43" fontId="3" fillId="31" borderId="16" xfId="2" applyNumberFormat="1" applyFont="1" applyFill="1" applyBorder="1" applyAlignment="1">
      <alignment horizontal="left"/>
    </xf>
    <xf numFmtId="43" fontId="3" fillId="31" borderId="17" xfId="2" applyNumberFormat="1" applyFont="1" applyFill="1" applyBorder="1"/>
    <xf numFmtId="43" fontId="3" fillId="31" borderId="19" xfId="2" applyNumberFormat="1" applyFont="1" applyFill="1" applyBorder="1"/>
    <xf numFmtId="43" fontId="3" fillId="31" borderId="15" xfId="2" applyNumberFormat="1" applyFont="1" applyFill="1" applyBorder="1"/>
    <xf numFmtId="39" fontId="22" fillId="0" borderId="0" xfId="0" applyNumberFormat="1" applyFont="1" applyFill="1" applyProtection="1">
      <protection locked="0"/>
    </xf>
    <xf numFmtId="39" fontId="44" fillId="0" borderId="0" xfId="57" applyNumberFormat="1" applyFont="1" applyFill="1"/>
    <xf numFmtId="0" fontId="22" fillId="0" borderId="0" xfId="0" applyFont="1" applyProtection="1">
      <protection locked="0"/>
    </xf>
    <xf numFmtId="39" fontId="28" fillId="0" borderId="0" xfId="0" applyNumberFormat="1" applyFont="1" applyFill="1" applyAlignment="1" applyProtection="1">
      <alignment horizontal="right" wrapText="1"/>
      <protection locked="0"/>
    </xf>
    <xf numFmtId="39" fontId="44" fillId="0" borderId="0" xfId="57" applyNumberFormat="1" applyFont="1" applyFill="1" applyBorder="1"/>
    <xf numFmtId="39" fontId="35" fillId="17" borderId="0" xfId="53" applyNumberFormat="1" applyFont="1" applyFill="1" applyAlignment="1">
      <alignment horizontal="right" wrapText="1"/>
    </xf>
    <xf numFmtId="39" fontId="40" fillId="0" borderId="0" xfId="0" applyNumberFormat="1" applyFont="1" applyFill="1" applyAlignment="1" applyProtection="1">
      <alignment horizontal="center" wrapText="1"/>
      <protection locked="0"/>
    </xf>
    <xf numFmtId="49" fontId="31" fillId="32" borderId="0" xfId="54" applyNumberFormat="1" applyFont="1" applyFill="1"/>
    <xf numFmtId="49" fontId="31" fillId="33" borderId="0" xfId="54" applyNumberFormat="1" applyFont="1" applyFill="1"/>
    <xf numFmtId="39" fontId="36" fillId="0" borderId="0" xfId="0" applyNumberFormat="1" applyFont="1" applyFill="1" applyProtection="1">
      <protection locked="0"/>
    </xf>
    <xf numFmtId="169" fontId="22" fillId="0" borderId="0" xfId="84" applyFont="1" applyFill="1" applyBorder="1">
      <alignment horizontal="left"/>
    </xf>
    <xf numFmtId="169" fontId="22" fillId="0" borderId="0" xfId="84" applyFont="1" applyFill="1">
      <alignment horizontal="left"/>
    </xf>
    <xf numFmtId="169" fontId="22" fillId="0" borderId="0" xfId="84" quotePrefix="1" applyFont="1" applyFill="1" applyAlignment="1">
      <alignment horizontal="left"/>
    </xf>
    <xf numFmtId="169" fontId="22" fillId="0" borderId="0" xfId="84" applyFont="1" applyFill="1" applyAlignment="1">
      <alignment horizontal="left"/>
    </xf>
    <xf numFmtId="0" fontId="56" fillId="0" borderId="0" xfId="52" applyFont="1" applyFill="1" applyAlignment="1">
      <alignment vertical="center"/>
    </xf>
    <xf numFmtId="0" fontId="3" fillId="0" borderId="0" xfId="52" applyFill="1"/>
    <xf numFmtId="39" fontId="76" fillId="0" borderId="0" xfId="0" applyNumberFormat="1" applyFont="1"/>
    <xf numFmtId="169" fontId="76" fillId="0" borderId="0" xfId="84" applyFont="1" applyBorder="1" applyAlignment="1">
      <alignment horizontal="left"/>
    </xf>
    <xf numFmtId="169" fontId="76" fillId="0" borderId="0" xfId="84" applyFont="1" applyBorder="1">
      <alignment horizontal="left"/>
    </xf>
    <xf numFmtId="39" fontId="43" fillId="19" borderId="0" xfId="0" applyNumberFormat="1" applyFont="1" applyFill="1" applyBorder="1"/>
    <xf numFmtId="39" fontId="38" fillId="19" borderId="0" xfId="0" applyNumberFormat="1" applyFont="1" applyFill="1" applyBorder="1" applyAlignment="1">
      <alignment horizontal="center"/>
    </xf>
    <xf numFmtId="39" fontId="43" fillId="0" borderId="0" xfId="0" applyNumberFormat="1" applyFont="1" applyFill="1" applyAlignment="1"/>
    <xf numFmtId="0" fontId="0" fillId="0" borderId="0" xfId="0" applyAlignment="1">
      <alignment horizontal="left"/>
    </xf>
    <xf numFmtId="49" fontId="31" fillId="0" borderId="0" xfId="57" applyNumberFormat="1" applyFont="1" applyAlignment="1"/>
    <xf numFmtId="39" fontId="44" fillId="0" borderId="0" xfId="54" applyNumberFormat="1" applyFont="1" applyFill="1" applyAlignment="1">
      <alignment horizontal="center"/>
    </xf>
    <xf numFmtId="39" fontId="44" fillId="0" borderId="0" xfId="54" applyNumberFormat="1" applyFont="1" applyFill="1" applyBorder="1" applyAlignment="1">
      <alignment horizontal="center"/>
    </xf>
    <xf numFmtId="39" fontId="39" fillId="0" borderId="0" xfId="53" applyNumberFormat="1" applyFont="1" applyFill="1" applyBorder="1" applyAlignment="1">
      <alignment horizontal="center" wrapText="1"/>
    </xf>
    <xf numFmtId="39" fontId="36" fillId="0" borderId="0" xfId="0" applyNumberFormat="1" applyFont="1" applyFill="1" applyAlignment="1">
      <alignment horizontal="center"/>
    </xf>
    <xf numFmtId="39" fontId="37" fillId="0" borderId="0" xfId="53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/>
    </xf>
    <xf numFmtId="10" fontId="40" fillId="21" borderId="0" xfId="75" applyNumberFormat="1" applyFont="1" applyFill="1" applyAlignment="1">
      <alignment horizontal="center" wrapText="1"/>
    </xf>
    <xf numFmtId="39" fontId="48" fillId="0" borderId="17" xfId="0" applyNumberFormat="1" applyFont="1" applyBorder="1" applyAlignment="1">
      <alignment horizontal="right" wrapText="1"/>
    </xf>
    <xf numFmtId="39" fontId="40" fillId="30" borderId="0" xfId="0" applyNumberFormat="1" applyFont="1" applyFill="1" applyAlignment="1">
      <alignment horizontal="right" wrapText="1"/>
    </xf>
    <xf numFmtId="39" fontId="54" fillId="30" borderId="0" xfId="0" applyNumberFormat="1" applyFont="1" applyFill="1" applyAlignment="1">
      <alignment horizontal="right" wrapText="1"/>
    </xf>
    <xf numFmtId="39" fontId="54" fillId="21" borderId="0" xfId="0" applyNumberFormat="1" applyFont="1" applyFill="1" applyAlignment="1">
      <alignment horizontal="right" wrapText="1"/>
    </xf>
    <xf numFmtId="169" fontId="43" fillId="0" borderId="0" xfId="84" applyFont="1" applyFill="1">
      <alignment horizontal="left"/>
    </xf>
    <xf numFmtId="39" fontId="43" fillId="0" borderId="0" xfId="0" applyNumberFormat="1" applyFont="1" applyAlignment="1">
      <alignment horizontal="left"/>
    </xf>
    <xf numFmtId="39" fontId="39" fillId="0" borderId="0" xfId="0" applyNumberFormat="1" applyFont="1" applyAlignment="1">
      <alignment horizontal="right" wrapText="1"/>
    </xf>
    <xf numFmtId="39" fontId="36" fillId="19" borderId="0" xfId="52" applyNumberFormat="1" applyFont="1" applyFill="1" applyBorder="1"/>
    <xf numFmtId="39" fontId="43" fillId="0" borderId="0" xfId="0" applyNumberFormat="1" applyFont="1" applyFill="1" applyAlignment="1">
      <alignment horizontal="right"/>
    </xf>
    <xf numFmtId="39" fontId="36" fillId="0" borderId="0" xfId="0" applyNumberFormat="1" applyFont="1" applyFill="1" applyAlignment="1">
      <alignment horizontal="right"/>
    </xf>
    <xf numFmtId="39" fontId="46" fillId="17" borderId="0" xfId="60" applyNumberFormat="1" applyFont="1" applyFill="1" applyAlignment="1">
      <alignment horizontal="right" wrapText="1"/>
    </xf>
    <xf numFmtId="39" fontId="28" fillId="0" borderId="0" xfId="0" applyNumberFormat="1" applyFont="1" applyFill="1" applyAlignment="1">
      <alignment horizontal="right"/>
    </xf>
    <xf numFmtId="39" fontId="40" fillId="0" borderId="0" xfId="0" applyNumberFormat="1" applyFont="1" applyFill="1" applyAlignment="1">
      <alignment horizontal="right" wrapText="1"/>
    </xf>
    <xf numFmtId="39" fontId="28" fillId="0" borderId="0" xfId="0" applyNumberFormat="1" applyFont="1" applyFill="1" applyBorder="1" applyAlignment="1">
      <alignment horizontal="right"/>
    </xf>
    <xf numFmtId="39" fontId="79" fillId="17" borderId="0" xfId="53" applyNumberFormat="1" applyFont="1" applyFill="1" applyAlignment="1">
      <alignment horizontal="right" wrapText="1"/>
    </xf>
    <xf numFmtId="39" fontId="44" fillId="0" borderId="0" xfId="57" applyNumberFormat="1" applyFont="1" applyFill="1" applyAlignment="1">
      <alignment horizontal="right"/>
    </xf>
    <xf numFmtId="39" fontId="22" fillId="0" borderId="0" xfId="0" applyNumberFormat="1" applyFont="1" applyFill="1" applyAlignment="1" applyProtection="1">
      <alignment horizontal="right"/>
      <protection locked="0"/>
    </xf>
    <xf numFmtId="0" fontId="22" fillId="0" borderId="0" xfId="52" applyFont="1" applyAlignment="1">
      <alignment horizontal="center"/>
    </xf>
    <xf numFmtId="39" fontId="79" fillId="17" borderId="0" xfId="1" applyNumberFormat="1" applyFont="1" applyFill="1" applyAlignment="1" applyProtection="1">
      <alignment horizontal="center"/>
    </xf>
    <xf numFmtId="39" fontId="79" fillId="17" borderId="0" xfId="2" applyNumberFormat="1" applyFont="1" applyFill="1" applyAlignment="1" applyProtection="1">
      <alignment horizontal="right" wrapText="1"/>
      <protection locked="0"/>
    </xf>
    <xf numFmtId="39" fontId="34" fillId="17" borderId="0" xfId="2" applyNumberFormat="1" applyFont="1" applyFill="1" applyAlignment="1" applyProtection="1">
      <alignment horizontal="right" wrapText="1"/>
      <protection locked="0"/>
    </xf>
    <xf numFmtId="39" fontId="80" fillId="17" borderId="0" xfId="53" applyNumberFormat="1" applyFont="1" applyFill="1" applyAlignment="1">
      <alignment horizontal="right" wrapText="1"/>
    </xf>
    <xf numFmtId="39" fontId="81" fillId="20" borderId="0" xfId="0" applyNumberFormat="1" applyFont="1" applyFill="1"/>
    <xf numFmtId="39" fontId="83" fillId="17" borderId="0" xfId="38" applyNumberFormat="1" applyFont="1" applyFill="1" applyAlignment="1">
      <alignment horizontal="center"/>
    </xf>
    <xf numFmtId="39" fontId="33" fillId="17" borderId="0" xfId="1" applyNumberFormat="1" applyFont="1" applyFill="1" applyProtection="1">
      <protection locked="0"/>
    </xf>
    <xf numFmtId="39" fontId="84" fillId="17" borderId="0" xfId="60" applyNumberFormat="1" applyFont="1" applyFill="1" applyBorder="1" applyAlignment="1">
      <alignment horizontal="right" wrapText="1"/>
    </xf>
    <xf numFmtId="39" fontId="41" fillId="0" borderId="0" xfId="52" applyNumberFormat="1" applyFont="1" applyFill="1" applyAlignment="1">
      <alignment wrapText="1"/>
    </xf>
    <xf numFmtId="39" fontId="34" fillId="0" borderId="0" xfId="53" applyNumberFormat="1" applyFont="1" applyFill="1" applyAlignment="1">
      <alignment horizontal="right" wrapText="1"/>
    </xf>
    <xf numFmtId="39" fontId="22" fillId="0" borderId="0" xfId="0" applyNumberFormat="1" applyFont="1" applyProtection="1">
      <protection locked="0"/>
    </xf>
    <xf numFmtId="39" fontId="29" fillId="0" borderId="0" xfId="0" applyNumberFormat="1" applyFont="1" applyProtection="1">
      <protection locked="0"/>
    </xf>
    <xf numFmtId="39" fontId="82" fillId="17" borderId="0" xfId="53" applyNumberFormat="1" applyFont="1" applyFill="1" applyBorder="1" applyAlignment="1">
      <alignment horizontal="right" wrapText="1"/>
    </xf>
    <xf numFmtId="0" fontId="3" fillId="0" borderId="0" xfId="0" applyFont="1" applyFill="1"/>
    <xf numFmtId="0" fontId="6" fillId="0" borderId="0" xfId="0" applyFont="1"/>
    <xf numFmtId="39" fontId="82" fillId="17" borderId="0" xfId="53" applyNumberFormat="1" applyFont="1" applyFill="1" applyAlignment="1">
      <alignment horizontal="right" wrapText="1"/>
    </xf>
    <xf numFmtId="39" fontId="3" fillId="0" borderId="0" xfId="0" applyNumberFormat="1" applyFont="1" applyFill="1"/>
    <xf numFmtId="44" fontId="3" fillId="0" borderId="0" xfId="4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85" fillId="0" borderId="0" xfId="0" applyFont="1"/>
    <xf numFmtId="39" fontId="34" fillId="17" borderId="0" xfId="1" applyNumberFormat="1" applyFont="1" applyFill="1"/>
    <xf numFmtId="39" fontId="73" fillId="17" borderId="0" xfId="1" applyNumberFormat="1" applyFont="1" applyFill="1" applyAlignment="1" applyProtection="1">
      <alignment horizontal="center"/>
      <protection locked="0"/>
    </xf>
    <xf numFmtId="39" fontId="34" fillId="17" borderId="0" xfId="53" applyNumberFormat="1" applyFont="1" applyFill="1" applyAlignment="1" applyProtection="1">
      <alignment horizontal="right" wrapText="1"/>
      <protection locked="0"/>
    </xf>
    <xf numFmtId="39" fontId="29" fillId="0" borderId="0" xfId="52" applyNumberFormat="1" applyFont="1" applyAlignment="1">
      <alignment horizontal="center"/>
    </xf>
    <xf numFmtId="0" fontId="22" fillId="0" borderId="0" xfId="0" applyFont="1" applyFill="1" applyBorder="1" applyProtection="1">
      <protection locked="0"/>
    </xf>
    <xf numFmtId="39" fontId="86" fillId="17" borderId="0" xfId="38" applyNumberFormat="1" applyFont="1" applyFill="1" applyAlignment="1">
      <alignment horizontal="center"/>
    </xf>
    <xf numFmtId="39" fontId="86" fillId="17" borderId="0" xfId="60" applyNumberFormat="1" applyFont="1" applyFill="1" applyAlignment="1">
      <alignment horizontal="right" wrapText="1"/>
    </xf>
    <xf numFmtId="39" fontId="54" fillId="0" borderId="0" xfId="53" applyNumberFormat="1" applyFont="1" applyFill="1" applyAlignment="1" applyProtection="1">
      <alignment horizontal="right" wrapText="1"/>
      <protection locked="0"/>
    </xf>
    <xf numFmtId="39" fontId="86" fillId="17" borderId="0" xfId="53" applyNumberFormat="1" applyFont="1" applyFill="1" applyAlignment="1" applyProtection="1">
      <alignment horizontal="right" wrapText="1"/>
      <protection locked="0"/>
    </xf>
    <xf numFmtId="39" fontId="87" fillId="0" borderId="0" xfId="53" applyNumberFormat="1" applyFont="1" applyFill="1" applyAlignment="1" applyProtection="1">
      <alignment horizontal="right"/>
      <protection locked="0"/>
    </xf>
    <xf numFmtId="0" fontId="1" fillId="0" borderId="0" xfId="69" applyAlignment="1">
      <alignment horizontal="center"/>
    </xf>
    <xf numFmtId="0" fontId="0" fillId="0" borderId="0" xfId="69" applyFont="1" applyAlignment="1">
      <alignment horizontal="center"/>
    </xf>
    <xf numFmtId="9" fontId="6" fillId="0" borderId="13" xfId="2" applyNumberFormat="1" applyFont="1" applyBorder="1" applyAlignment="1">
      <alignment horizontal="center"/>
    </xf>
    <xf numFmtId="9" fontId="6" fillId="0" borderId="17" xfId="2" applyNumberFormat="1" applyFont="1" applyBorder="1" applyAlignment="1">
      <alignment horizontal="center"/>
    </xf>
    <xf numFmtId="0" fontId="3" fillId="0" borderId="14" xfId="2" applyFont="1" applyBorder="1" applyAlignment="1"/>
    <xf numFmtId="0" fontId="3" fillId="0" borderId="1" xfId="2" applyFont="1" applyBorder="1" applyAlignment="1">
      <alignment horizontal="center"/>
    </xf>
    <xf numFmtId="43" fontId="3" fillId="0" borderId="16" xfId="2" applyNumberFormat="1" applyFont="1" applyBorder="1" applyAlignment="1">
      <alignment horizontal="right"/>
    </xf>
    <xf numFmtId="43" fontId="3" fillId="0" borderId="11" xfId="2" applyNumberFormat="1" applyFont="1" applyFill="1" applyBorder="1" applyAlignment="1">
      <alignment horizontal="center"/>
    </xf>
    <xf numFmtId="43" fontId="3" fillId="0" borderId="19" xfId="2" applyNumberFormat="1" applyFont="1" applyFill="1" applyBorder="1" applyAlignment="1">
      <alignment horizontal="center"/>
    </xf>
    <xf numFmtId="0" fontId="1" fillId="0" borderId="17" xfId="69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0" fontId="0" fillId="0" borderId="17" xfId="69" applyFont="1" applyBorder="1" applyAlignment="1">
      <alignment horizontal="center"/>
    </xf>
    <xf numFmtId="0" fontId="5" fillId="0" borderId="0" xfId="53" applyFill="1" applyBorder="1"/>
    <xf numFmtId="43" fontId="0" fillId="0" borderId="0" xfId="1" applyFont="1"/>
    <xf numFmtId="173" fontId="0" fillId="0" borderId="0" xfId="1" applyNumberFormat="1" applyFont="1" applyAlignment="1">
      <alignment horizontal="right"/>
    </xf>
    <xf numFmtId="44" fontId="3" fillId="0" borderId="13" xfId="53" applyNumberFormat="1" applyFont="1" applyBorder="1" applyAlignment="1">
      <alignment horizontal="right"/>
    </xf>
    <xf numFmtId="42" fontId="3" fillId="0" borderId="11" xfId="53" applyNumberFormat="1" applyFont="1" applyBorder="1" applyAlignment="1">
      <alignment horizontal="right"/>
    </xf>
    <xf numFmtId="39" fontId="32" fillId="17" borderId="0" xfId="2" applyNumberFormat="1" applyFont="1" applyFill="1" applyAlignment="1" applyProtection="1">
      <alignment horizontal="center" wrapText="1"/>
      <protection locked="0"/>
    </xf>
    <xf numFmtId="39" fontId="32" fillId="17" borderId="0" xfId="53" applyNumberFormat="1" applyFont="1" applyFill="1" applyAlignment="1">
      <alignment horizontal="center" wrapText="1"/>
    </xf>
    <xf numFmtId="39" fontId="46" fillId="17" borderId="0" xfId="60" applyNumberFormat="1" applyFont="1" applyFill="1" applyBorder="1" applyAlignment="1">
      <alignment horizontal="center" wrapText="1"/>
    </xf>
    <xf numFmtId="39" fontId="32" fillId="17" borderId="0" xfId="53" applyNumberFormat="1" applyFont="1" applyFill="1" applyAlignment="1" applyProtection="1">
      <alignment horizontal="center" wrapText="1"/>
      <protection locked="0"/>
    </xf>
    <xf numFmtId="39" fontId="46" fillId="17" borderId="0" xfId="53" applyNumberFormat="1" applyFont="1" applyFill="1" applyBorder="1" applyAlignment="1">
      <alignment horizontal="center" wrapText="1"/>
    </xf>
    <xf numFmtId="39" fontId="35" fillId="17" borderId="0" xfId="60" applyNumberFormat="1" applyFont="1" applyFill="1" applyAlignment="1">
      <alignment horizontal="center" wrapText="1"/>
    </xf>
    <xf numFmtId="39" fontId="30" fillId="17" borderId="0" xfId="2" applyNumberFormat="1" applyFont="1" applyFill="1" applyAlignment="1" applyProtection="1">
      <alignment horizontal="center" wrapText="1"/>
      <protection locked="0"/>
    </xf>
    <xf numFmtId="39" fontId="46" fillId="17" borderId="0" xfId="53" applyNumberFormat="1" applyFont="1" applyFill="1" applyAlignment="1">
      <alignment horizontal="center" wrapText="1"/>
    </xf>
    <xf numFmtId="39" fontId="88" fillId="17" borderId="0" xfId="53" applyNumberFormat="1" applyFont="1" applyFill="1" applyAlignment="1" applyProtection="1">
      <alignment horizontal="center" wrapText="1"/>
      <protection locked="0"/>
    </xf>
    <xf numFmtId="39" fontId="35" fillId="17" borderId="0" xfId="53" applyNumberFormat="1" applyFont="1" applyFill="1" applyAlignment="1" applyProtection="1">
      <alignment horizontal="center" wrapText="1"/>
      <protection locked="0"/>
    </xf>
    <xf numFmtId="40" fontId="3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39" fontId="35" fillId="17" borderId="0" xfId="53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5" fillId="24" borderId="0" xfId="52" applyFont="1" applyFill="1" applyAlignment="1">
      <alignment vertical="center" wrapText="1"/>
    </xf>
    <xf numFmtId="39" fontId="29" fillId="0" borderId="0" xfId="52" applyNumberFormat="1" applyFont="1" applyAlignment="1">
      <alignment horizontal="center"/>
    </xf>
    <xf numFmtId="0" fontId="5" fillId="0" borderId="24" xfId="53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40" fontId="8" fillId="0" borderId="25" xfId="2" applyNumberFormat="1" applyFont="1" applyFill="1" applyBorder="1" applyAlignment="1" applyProtection="1">
      <alignment horizontal="left"/>
    </xf>
    <xf numFmtId="10" fontId="3" fillId="0" borderId="25" xfId="3" applyNumberFormat="1" applyFont="1" applyFill="1" applyBorder="1" applyAlignment="1" applyProtection="1"/>
    <xf numFmtId="40" fontId="3" fillId="0" borderId="25" xfId="2" applyNumberFormat="1" applyFont="1" applyFill="1" applyBorder="1" applyAlignment="1" applyProtection="1"/>
    <xf numFmtId="44" fontId="3" fillId="0" borderId="25" xfId="4" applyFont="1" applyFill="1" applyBorder="1" applyAlignment="1" applyProtection="1"/>
    <xf numFmtId="9" fontId="6" fillId="0" borderId="13" xfId="2" applyNumberFormat="1" applyFont="1" applyFill="1" applyBorder="1" applyAlignment="1">
      <alignment horizontal="center"/>
    </xf>
    <xf numFmtId="0" fontId="4" fillId="0" borderId="24" xfId="2" applyFont="1" applyBorder="1" applyAlignment="1"/>
    <xf numFmtId="0" fontId="6" fillId="0" borderId="26" xfId="2" applyFont="1" applyBorder="1" applyAlignment="1"/>
    <xf numFmtId="43" fontId="3" fillId="0" borderId="27" xfId="2" applyNumberFormat="1" applyFont="1" applyBorder="1" applyAlignment="1">
      <alignment horizontal="right"/>
    </xf>
    <xf numFmtId="43" fontId="3" fillId="0" borderId="24" xfId="2" applyNumberFormat="1" applyFont="1" applyBorder="1" applyAlignment="1">
      <alignment horizontal="right"/>
    </xf>
    <xf numFmtId="0" fontId="0" fillId="0" borderId="24" xfId="69" applyFont="1" applyBorder="1" applyAlignment="1">
      <alignment horizontal="right"/>
    </xf>
    <xf numFmtId="43" fontId="1" fillId="0" borderId="24" xfId="69" applyNumberFormat="1" applyBorder="1"/>
    <xf numFmtId="43" fontId="3" fillId="31" borderId="24" xfId="2" applyNumberFormat="1" applyFont="1" applyFill="1" applyBorder="1"/>
    <xf numFmtId="43" fontId="3" fillId="18" borderId="24" xfId="2" applyNumberFormat="1" applyFont="1" applyFill="1" applyBorder="1"/>
    <xf numFmtId="43" fontId="3" fillId="0" borderId="24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43" fontId="3" fillId="31" borderId="27" xfId="2" applyNumberFormat="1" applyFont="1" applyFill="1" applyBorder="1"/>
    <xf numFmtId="43" fontId="6" fillId="0" borderId="27" xfId="2" applyNumberFormat="1" applyFont="1" applyFill="1" applyBorder="1" applyAlignment="1">
      <alignment horizontal="right"/>
    </xf>
    <xf numFmtId="43" fontId="6" fillId="31" borderId="27" xfId="2" applyNumberFormat="1" applyFont="1" applyFill="1" applyBorder="1"/>
    <xf numFmtId="43" fontId="6" fillId="18" borderId="24" xfId="2" applyNumberFormat="1" applyFont="1" applyFill="1" applyBorder="1"/>
    <xf numFmtId="9" fontId="6" fillId="0" borderId="12" xfId="2" applyNumberFormat="1" applyFont="1" applyBorder="1"/>
    <xf numFmtId="39" fontId="6" fillId="0" borderId="0" xfId="65" applyNumberFormat="1" applyFont="1" applyAlignment="1" applyProtection="1">
      <alignment horizontal="right"/>
    </xf>
    <xf numFmtId="39" fontId="3" fillId="0" borderId="0" xfId="53" applyNumberFormat="1" applyFont="1"/>
    <xf numFmtId="39" fontId="6" fillId="0" borderId="0" xfId="65" applyNumberFormat="1" applyFont="1" applyFill="1" applyBorder="1" applyAlignment="1" applyProtection="1">
      <alignment horizontal="right"/>
    </xf>
    <xf numFmtId="3" fontId="6" fillId="0" borderId="0" xfId="53" applyNumberFormat="1" applyFont="1" applyFill="1"/>
    <xf numFmtId="39" fontId="3" fillId="0" borderId="0" xfId="52" applyNumberFormat="1" applyFont="1" applyProtection="1">
      <protection locked="0"/>
    </xf>
    <xf numFmtId="39" fontId="3" fillId="0" borderId="0" xfId="53" applyNumberFormat="1" applyFont="1" applyProtection="1">
      <protection locked="0"/>
    </xf>
    <xf numFmtId="0" fontId="22" fillId="0" borderId="24" xfId="0" applyFont="1" applyBorder="1"/>
    <xf numFmtId="39" fontId="44" fillId="0" borderId="24" xfId="67" applyNumberFormat="1" applyFont="1" applyFill="1" applyBorder="1" applyAlignment="1">
      <alignment horizontal="right"/>
    </xf>
    <xf numFmtId="39" fontId="40" fillId="0" borderId="24" xfId="0" applyNumberFormat="1" applyFont="1" applyFill="1" applyBorder="1" applyAlignment="1">
      <alignment horizontal="right" wrapText="1"/>
    </xf>
    <xf numFmtId="39" fontId="39" fillId="0" borderId="24" xfId="0" applyNumberFormat="1" applyFont="1" applyBorder="1" applyAlignment="1">
      <alignment horizontal="center" wrapText="1"/>
    </xf>
    <xf numFmtId="39" fontId="37" fillId="21" borderId="24" xfId="0" applyNumberFormat="1" applyFont="1" applyFill="1" applyBorder="1" applyAlignment="1">
      <alignment horizontal="center" wrapText="1"/>
    </xf>
    <xf numFmtId="0" fontId="22" fillId="0" borderId="24" xfId="0" applyFont="1" applyBorder="1" applyAlignment="1">
      <alignment horizontal="right"/>
    </xf>
    <xf numFmtId="39" fontId="40" fillId="30" borderId="24" xfId="0" applyNumberFormat="1" applyFont="1" applyFill="1" applyBorder="1" applyAlignment="1">
      <alignment horizontal="right" wrapText="1"/>
    </xf>
    <xf numFmtId="39" fontId="39" fillId="30" borderId="24" xfId="0" applyNumberFormat="1" applyFont="1" applyFill="1" applyBorder="1" applyAlignment="1">
      <alignment horizontal="center" wrapText="1"/>
    </xf>
    <xf numFmtId="39" fontId="37" fillId="22" borderId="24" xfId="0" applyNumberFormat="1" applyFont="1" applyFill="1" applyBorder="1" applyAlignment="1">
      <alignment horizontal="center" wrapText="1"/>
    </xf>
    <xf numFmtId="39" fontId="39" fillId="30" borderId="24" xfId="0" applyNumberFormat="1" applyFont="1" applyFill="1" applyBorder="1" applyAlignment="1">
      <alignment horizontal="right" wrapText="1"/>
    </xf>
    <xf numFmtId="39" fontId="39" fillId="21" borderId="24" xfId="0" applyNumberFormat="1" applyFont="1" applyFill="1" applyBorder="1" applyAlignment="1">
      <alignment horizontal="center" wrapText="1"/>
    </xf>
    <xf numFmtId="10" fontId="40" fillId="30" borderId="24" xfId="75" applyNumberFormat="1" applyFont="1" applyFill="1" applyBorder="1" applyAlignment="1">
      <alignment horizontal="center" wrapText="1"/>
    </xf>
    <xf numFmtId="10" fontId="40" fillId="21" borderId="24" xfId="75" applyNumberFormat="1" applyFont="1" applyFill="1" applyBorder="1" applyAlignment="1">
      <alignment horizontal="center" wrapText="1"/>
    </xf>
    <xf numFmtId="39" fontId="78" fillId="0" borderId="24" xfId="57" applyNumberFormat="1" applyFont="1" applyFill="1" applyBorder="1" applyAlignment="1">
      <alignment horizontal="right"/>
    </xf>
    <xf numFmtId="39" fontId="78" fillId="0" borderId="24" xfId="67" applyNumberFormat="1" applyFont="1" applyFill="1" applyBorder="1" applyAlignment="1">
      <alignment horizontal="right"/>
    </xf>
    <xf numFmtId="39" fontId="36" fillId="0" borderId="24" xfId="0" applyNumberFormat="1" applyFont="1" applyFill="1" applyBorder="1" applyAlignment="1">
      <alignment horizontal="right"/>
    </xf>
    <xf numFmtId="39" fontId="37" fillId="0" borderId="24" xfId="0" applyNumberFormat="1" applyFont="1" applyBorder="1" applyAlignment="1">
      <alignment horizontal="center"/>
    </xf>
    <xf numFmtId="39" fontId="38" fillId="21" borderId="24" xfId="0" applyNumberFormat="1" applyFont="1" applyFill="1" applyBorder="1" applyAlignment="1">
      <alignment horizontal="center"/>
    </xf>
    <xf numFmtId="0" fontId="22" fillId="0" borderId="24" xfId="0" applyFont="1" applyFill="1" applyBorder="1"/>
    <xf numFmtId="39" fontId="37" fillId="0" borderId="24" xfId="0" applyNumberFormat="1" applyFont="1" applyBorder="1" applyAlignment="1">
      <alignment horizontal="right"/>
    </xf>
    <xf numFmtId="39" fontId="38" fillId="0" borderId="24" xfId="0" applyNumberFormat="1" applyFont="1" applyBorder="1" applyAlignment="1">
      <alignment horizontal="center"/>
    </xf>
    <xf numFmtId="39" fontId="36" fillId="0" borderId="24" xfId="0" applyNumberFormat="1" applyFont="1" applyBorder="1" applyAlignment="1">
      <alignment horizontal="center" wrapText="1"/>
    </xf>
    <xf numFmtId="39" fontId="40" fillId="0" borderId="24" xfId="0" applyNumberFormat="1" applyFont="1" applyBorder="1" applyAlignment="1">
      <alignment horizontal="center" wrapText="1"/>
    </xf>
    <xf numFmtId="39" fontId="40" fillId="0" borderId="26" xfId="0" applyNumberFormat="1" applyFont="1" applyBorder="1" applyAlignment="1">
      <alignment horizontal="center" wrapText="1"/>
    </xf>
    <xf numFmtId="39" fontId="36" fillId="0" borderId="24" xfId="0" applyNumberFormat="1" applyFont="1" applyBorder="1" applyAlignment="1">
      <alignment horizontal="left" wrapText="1"/>
    </xf>
    <xf numFmtId="39" fontId="28" fillId="0" borderId="24" xfId="0" applyNumberFormat="1" applyFont="1" applyFill="1" applyBorder="1"/>
    <xf numFmtId="39" fontId="40" fillId="0" borderId="24" xfId="0" applyNumberFormat="1" applyFont="1" applyFill="1" applyBorder="1" applyAlignment="1">
      <alignment horizontal="center" wrapText="1"/>
    </xf>
    <xf numFmtId="39" fontId="39" fillId="21" borderId="24" xfId="52" applyNumberFormat="1" applyFont="1" applyFill="1" applyBorder="1" applyAlignment="1">
      <alignment horizontal="center" wrapText="1"/>
    </xf>
    <xf numFmtId="39" fontId="39" fillId="0" borderId="24" xfId="0" applyNumberFormat="1" applyFont="1" applyFill="1" applyBorder="1" applyAlignment="1">
      <alignment horizontal="center" wrapText="1"/>
    </xf>
    <xf numFmtId="39" fontId="54" fillId="0" borderId="24" xfId="0" applyNumberFormat="1" applyFont="1" applyBorder="1" applyAlignment="1">
      <alignment horizontal="center" wrapText="1"/>
    </xf>
    <xf numFmtId="39" fontId="54" fillId="21" borderId="24" xfId="52" applyNumberFormat="1" applyFont="1" applyFill="1" applyBorder="1" applyAlignment="1">
      <alignment horizontal="center" wrapText="1"/>
    </xf>
    <xf numFmtId="39" fontId="28" fillId="30" borderId="24" xfId="0" applyNumberFormat="1" applyFont="1" applyFill="1" applyBorder="1" applyAlignment="1">
      <alignment horizontal="right"/>
    </xf>
    <xf numFmtId="39" fontId="39" fillId="21" borderId="24" xfId="52" applyNumberFormat="1" applyFont="1" applyFill="1" applyBorder="1" applyAlignment="1">
      <alignment horizontal="right" wrapText="1"/>
    </xf>
    <xf numFmtId="39" fontId="44" fillId="0" borderId="24" xfId="57" applyNumberFormat="1" applyFont="1" applyFill="1" applyBorder="1"/>
    <xf numFmtId="39" fontId="36" fillId="0" borderId="24" xfId="0" applyNumberFormat="1" applyFont="1" applyFill="1" applyBorder="1"/>
    <xf numFmtId="39" fontId="38" fillId="21" borderId="24" xfId="52" applyNumberFormat="1" applyFont="1" applyFill="1" applyBorder="1" applyAlignment="1">
      <alignment horizontal="center"/>
    </xf>
    <xf numFmtId="39" fontId="37" fillId="0" borderId="24" xfId="0" applyNumberFormat="1" applyFont="1" applyBorder="1" applyAlignment="1"/>
    <xf numFmtId="39" fontId="35" fillId="17" borderId="24" xfId="0" applyNumberFormat="1" applyFont="1" applyFill="1" applyBorder="1" applyAlignment="1">
      <alignment horizontal="center" wrapText="1"/>
    </xf>
    <xf numFmtId="39" fontId="42" fillId="17" borderId="24" xfId="0" applyNumberFormat="1" applyFont="1" applyFill="1" applyBorder="1" applyAlignment="1">
      <alignment horizontal="center" wrapText="1"/>
    </xf>
    <xf numFmtId="39" fontId="41" fillId="17" borderId="24" xfId="0" applyNumberFormat="1" applyFont="1" applyFill="1" applyBorder="1" applyAlignment="1">
      <alignment horizontal="center" wrapText="1"/>
    </xf>
    <xf numFmtId="49" fontId="28" fillId="0" borderId="24" xfId="0" applyNumberFormat="1" applyFont="1" applyBorder="1"/>
    <xf numFmtId="39" fontId="44" fillId="0" borderId="24" xfId="57" applyNumberFormat="1" applyFont="1" applyFill="1" applyBorder="1" applyAlignment="1">
      <alignment horizontal="right"/>
    </xf>
    <xf numFmtId="39" fontId="28" fillId="0" borderId="24" xfId="0" applyNumberFormat="1" applyFont="1" applyFill="1" applyBorder="1" applyAlignment="1">
      <alignment horizontal="right" wrapText="1"/>
    </xf>
    <xf numFmtId="39" fontId="48" fillId="0" borderId="24" xfId="0" applyNumberFormat="1" applyFont="1" applyBorder="1" applyAlignment="1">
      <alignment horizontal="right" wrapText="1"/>
    </xf>
    <xf numFmtId="39" fontId="48" fillId="21" borderId="24" xfId="0" applyNumberFormat="1" applyFont="1" applyFill="1" applyBorder="1" applyAlignment="1">
      <alignment horizontal="right" wrapText="1"/>
    </xf>
    <xf numFmtId="39" fontId="27" fillId="0" borderId="24" xfId="0" applyNumberFormat="1" applyFont="1" applyBorder="1" applyAlignment="1">
      <alignment horizontal="right" wrapText="1"/>
    </xf>
    <xf numFmtId="39" fontId="27" fillId="21" borderId="24" xfId="0" applyNumberFormat="1" applyFont="1" applyFill="1" applyBorder="1" applyAlignment="1">
      <alignment horizontal="right" wrapText="1"/>
    </xf>
    <xf numFmtId="39" fontId="44" fillId="30" borderId="24" xfId="57" applyNumberFormat="1" applyFont="1" applyFill="1" applyBorder="1" applyAlignment="1">
      <alignment horizontal="right"/>
    </xf>
    <xf numFmtId="39" fontId="39" fillId="21" borderId="24" xfId="0" applyNumberFormat="1" applyFont="1" applyFill="1" applyBorder="1" applyAlignment="1">
      <alignment horizontal="right" wrapText="1"/>
    </xf>
    <xf numFmtId="10" fontId="40" fillId="30" borderId="24" xfId="75" applyNumberFormat="1" applyFont="1" applyFill="1" applyBorder="1" applyAlignment="1">
      <alignment horizontal="right" wrapText="1"/>
    </xf>
    <xf numFmtId="10" fontId="40" fillId="21" borderId="24" xfId="75" applyNumberFormat="1" applyFont="1" applyFill="1" applyBorder="1" applyAlignment="1">
      <alignment horizontal="right" wrapText="1"/>
    </xf>
    <xf numFmtId="49" fontId="31" fillId="0" borderId="24" xfId="57" applyNumberFormat="1" applyFont="1" applyBorder="1"/>
    <xf numFmtId="39" fontId="44" fillId="0" borderId="24" xfId="57" applyNumberFormat="1" applyFont="1" applyBorder="1" applyAlignment="1">
      <alignment horizontal="right"/>
    </xf>
    <xf numFmtId="39" fontId="38" fillId="21" borderId="24" xfId="0" applyNumberFormat="1" applyFont="1" applyFill="1" applyBorder="1" applyAlignment="1">
      <alignment horizontal="right"/>
    </xf>
    <xf numFmtId="39" fontId="38" fillId="0" borderId="24" xfId="0" applyNumberFormat="1" applyFont="1" applyBorder="1" applyAlignment="1">
      <alignment horizontal="right"/>
    </xf>
    <xf numFmtId="169" fontId="3" fillId="0" borderId="0" xfId="84" applyFont="1" applyBorder="1" applyAlignment="1">
      <alignment horizontal="left"/>
    </xf>
    <xf numFmtId="169" fontId="3" fillId="0" borderId="0" xfId="84" quotePrefix="1" applyFont="1" applyBorder="1" applyAlignment="1">
      <alignment horizontal="left"/>
    </xf>
    <xf numFmtId="0" fontId="3" fillId="0" borderId="0" xfId="52" applyFont="1"/>
    <xf numFmtId="169" fontId="3" fillId="0" borderId="0" xfId="84" applyFont="1" applyBorder="1">
      <alignment horizontal="left"/>
    </xf>
    <xf numFmtId="169" fontId="6" fillId="0" borderId="0" xfId="84" applyFont="1" applyBorder="1">
      <alignment horizontal="left"/>
    </xf>
    <xf numFmtId="39" fontId="43" fillId="19" borderId="24" xfId="0" applyNumberFormat="1" applyFont="1" applyFill="1" applyBorder="1" applyAlignment="1">
      <alignment horizontal="left" wrapText="1"/>
    </xf>
    <xf numFmtId="0" fontId="36" fillId="19" borderId="24" xfId="0" applyNumberFormat="1" applyFont="1" applyFill="1" applyBorder="1" applyAlignment="1">
      <alignment horizontal="right" wrapText="1"/>
    </xf>
    <xf numFmtId="39" fontId="36" fillId="19" borderId="24" xfId="0" applyNumberFormat="1" applyFont="1" applyFill="1" applyBorder="1" applyAlignment="1">
      <alignment horizontal="right" wrapText="1"/>
    </xf>
    <xf numFmtId="39" fontId="37" fillId="19" borderId="24" xfId="0" applyNumberFormat="1" applyFont="1" applyFill="1" applyBorder="1" applyAlignment="1">
      <alignment horizontal="right" wrapText="1"/>
    </xf>
    <xf numFmtId="49" fontId="77" fillId="0" borderId="24" xfId="0" applyNumberFormat="1" applyFont="1" applyBorder="1"/>
    <xf numFmtId="39" fontId="44" fillId="0" borderId="24" xfId="57" applyNumberFormat="1" applyFont="1" applyBorder="1"/>
    <xf numFmtId="39" fontId="39" fillId="0" borderId="24" xfId="0" applyNumberFormat="1" applyFont="1" applyBorder="1" applyAlignment="1">
      <alignment horizontal="right" wrapText="1"/>
    </xf>
    <xf numFmtId="0" fontId="43" fillId="0" borderId="24" xfId="0" applyFont="1" applyBorder="1"/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72" applyFont="1"/>
    <xf numFmtId="39" fontId="6" fillId="0" borderId="0" xfId="52" applyNumberFormat="1" applyFont="1"/>
    <xf numFmtId="39" fontId="3" fillId="0" borderId="0" xfId="52" applyNumberFormat="1" applyFont="1"/>
    <xf numFmtId="39" fontId="44" fillId="19" borderId="24" xfId="57" applyNumberFormat="1" applyFont="1" applyFill="1" applyBorder="1"/>
    <xf numFmtId="39" fontId="44" fillId="19" borderId="24" xfId="58" applyNumberFormat="1" applyFont="1" applyFill="1" applyBorder="1"/>
    <xf numFmtId="39" fontId="39" fillId="19" borderId="24" xfId="0" applyNumberFormat="1" applyFont="1" applyFill="1" applyBorder="1" applyAlignment="1">
      <alignment horizontal="center" wrapText="1"/>
    </xf>
    <xf numFmtId="39" fontId="39" fillId="19" borderId="24" xfId="0" applyNumberFormat="1" applyFont="1" applyFill="1" applyBorder="1" applyAlignment="1">
      <alignment horizontal="right" wrapText="1"/>
    </xf>
    <xf numFmtId="39" fontId="54" fillId="19" borderId="24" xfId="0" applyNumberFormat="1" applyFont="1" applyFill="1" applyBorder="1" applyAlignment="1">
      <alignment horizontal="right" wrapText="1"/>
    </xf>
    <xf numFmtId="39" fontId="54" fillId="21" borderId="24" xfId="0" applyNumberFormat="1" applyFont="1" applyFill="1" applyBorder="1" applyAlignment="1">
      <alignment horizontal="center" wrapText="1"/>
    </xf>
    <xf numFmtId="39" fontId="40" fillId="30" borderId="24" xfId="0" applyNumberFormat="1" applyFont="1" applyFill="1" applyBorder="1" applyAlignment="1">
      <alignment wrapText="1"/>
    </xf>
    <xf numFmtId="10" fontId="40" fillId="21" borderId="24" xfId="75" applyNumberFormat="1" applyFont="1" applyFill="1" applyBorder="1" applyAlignment="1">
      <alignment wrapText="1"/>
    </xf>
    <xf numFmtId="39" fontId="35" fillId="17" borderId="24" xfId="0" applyNumberFormat="1" applyFont="1" applyFill="1" applyBorder="1" applyAlignment="1">
      <alignment horizontal="center"/>
    </xf>
    <xf numFmtId="39" fontId="43" fillId="17" borderId="26" xfId="0" applyNumberFormat="1" applyFont="1" applyFill="1" applyBorder="1"/>
    <xf numFmtId="39" fontId="38" fillId="17" borderId="27" xfId="0" applyNumberFormat="1" applyFont="1" applyFill="1" applyBorder="1" applyAlignment="1">
      <alignment horizontal="center"/>
    </xf>
    <xf numFmtId="39" fontId="37" fillId="19" borderId="24" xfId="0" applyNumberFormat="1" applyFont="1" applyFill="1" applyBorder="1" applyAlignment="1">
      <alignment horizontal="center"/>
    </xf>
    <xf numFmtId="39" fontId="37" fillId="19" borderId="24" xfId="0" applyNumberFormat="1" applyFont="1" applyFill="1" applyBorder="1" applyAlignment="1"/>
    <xf numFmtId="39" fontId="38" fillId="19" borderId="24" xfId="0" applyNumberFormat="1" applyFont="1" applyFill="1" applyBorder="1" applyAlignment="1">
      <alignment horizontal="center"/>
    </xf>
    <xf numFmtId="49" fontId="28" fillId="0" borderId="24" xfId="0" applyNumberFormat="1" applyFont="1" applyFill="1" applyBorder="1"/>
    <xf numFmtId="39" fontId="39" fillId="0" borderId="26" xfId="0" applyNumberFormat="1" applyFont="1" applyFill="1" applyBorder="1" applyAlignment="1">
      <alignment horizontal="center" wrapText="1"/>
    </xf>
    <xf numFmtId="39" fontId="38" fillId="17" borderId="24" xfId="0" applyNumberFormat="1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right"/>
    </xf>
    <xf numFmtId="39" fontId="36" fillId="19" borderId="24" xfId="0" applyNumberFormat="1" applyFont="1" applyFill="1" applyBorder="1"/>
    <xf numFmtId="39" fontId="37" fillId="0" borderId="26" xfId="0" applyNumberFormat="1" applyFont="1" applyFill="1" applyBorder="1" applyAlignment="1">
      <alignment horizontal="center"/>
    </xf>
    <xf numFmtId="39" fontId="37" fillId="0" borderId="24" xfId="0" applyNumberFormat="1" applyFont="1" applyFill="1" applyBorder="1" applyAlignment="1"/>
    <xf numFmtId="39" fontId="38" fillId="0" borderId="26" xfId="0" applyNumberFormat="1" applyFont="1" applyFill="1" applyBorder="1" applyAlignment="1">
      <alignment horizontal="center"/>
    </xf>
    <xf numFmtId="40" fontId="3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9" fontId="35" fillId="17" borderId="0" xfId="53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9" fontId="22" fillId="0" borderId="0" xfId="52" applyNumberFormat="1" applyFont="1" applyAlignment="1" applyProtection="1">
      <alignment horizontal="center"/>
      <protection locked="0"/>
    </xf>
    <xf numFmtId="39" fontId="32" fillId="17" borderId="0" xfId="52" applyNumberFormat="1" applyFont="1" applyFill="1" applyAlignment="1" applyProtection="1">
      <alignment horizontal="center" wrapText="1"/>
      <protection locked="0"/>
    </xf>
    <xf numFmtId="39" fontId="29" fillId="0" borderId="0" xfId="52" applyNumberFormat="1" applyFont="1" applyAlignment="1">
      <alignment horizontal="center" wrapText="1"/>
    </xf>
    <xf numFmtId="39" fontId="29" fillId="0" borderId="0" xfId="52" applyNumberFormat="1" applyFont="1" applyAlignment="1" applyProtection="1">
      <alignment horizontal="center" wrapText="1"/>
    </xf>
    <xf numFmtId="39" fontId="38" fillId="0" borderId="0" xfId="53" applyNumberFormat="1" applyFont="1" applyBorder="1" applyAlignment="1">
      <alignment horizontal="right" wrapText="1"/>
    </xf>
    <xf numFmtId="0" fontId="6" fillId="0" borderId="0" xfId="53" applyFont="1" applyAlignment="1">
      <alignment horizontal="right" wrapText="1"/>
    </xf>
    <xf numFmtId="39" fontId="38" fillId="0" borderId="0" xfId="53" applyNumberFormat="1" applyFont="1" applyAlignment="1">
      <alignment horizontal="right" wrapText="1"/>
    </xf>
    <xf numFmtId="39" fontId="38" fillId="0" borderId="0" xfId="52" applyNumberFormat="1" applyFont="1" applyFill="1" applyAlignment="1">
      <alignment horizontal="right" wrapText="1"/>
    </xf>
    <xf numFmtId="39" fontId="43" fillId="0" borderId="0" xfId="52" applyNumberFormat="1" applyFont="1" applyFill="1" applyAlignment="1">
      <alignment horizontal="right" wrapText="1"/>
    </xf>
    <xf numFmtId="0" fontId="2" fillId="0" borderId="0" xfId="0" applyFont="1" applyAlignment="1">
      <alignment wrapText="1"/>
    </xf>
    <xf numFmtId="39" fontId="30" fillId="17" borderId="0" xfId="52" applyNumberFormat="1" applyFont="1" applyFill="1" applyAlignment="1" applyProtection="1">
      <alignment horizontal="center" wrapText="1"/>
      <protection locked="0"/>
    </xf>
    <xf numFmtId="39" fontId="38" fillId="0" borderId="0" xfId="60" applyNumberFormat="1" applyFont="1" applyBorder="1" applyAlignment="1">
      <alignment horizontal="right" wrapText="1"/>
    </xf>
    <xf numFmtId="0" fontId="6" fillId="0" borderId="0" xfId="60" applyFont="1" applyAlignment="1">
      <alignment horizontal="right" wrapText="1"/>
    </xf>
    <xf numFmtId="39" fontId="38" fillId="0" borderId="0" xfId="60" applyNumberFormat="1" applyFont="1" applyAlignment="1">
      <alignment horizontal="right" wrapText="1"/>
    </xf>
    <xf numFmtId="39" fontId="37" fillId="0" borderId="0" xfId="0" applyNumberFormat="1" applyFont="1" applyAlignment="1">
      <alignment horizontal="center" wrapText="1"/>
    </xf>
    <xf numFmtId="0" fontId="65" fillId="24" borderId="0" xfId="52" applyFont="1" applyFill="1" applyAlignment="1">
      <alignment vertical="center" wrapText="1"/>
    </xf>
    <xf numFmtId="0" fontId="65" fillId="24" borderId="20" xfId="52" applyFont="1" applyFill="1" applyBorder="1" applyAlignment="1">
      <alignment vertical="center" wrapText="1"/>
    </xf>
    <xf numFmtId="39" fontId="36" fillId="0" borderId="0" xfId="0" applyNumberFormat="1" applyFont="1" applyAlignment="1">
      <alignment horizontal="center"/>
    </xf>
    <xf numFmtId="39" fontId="38" fillId="0" borderId="24" xfId="0" applyNumberFormat="1" applyFont="1" applyBorder="1" applyAlignment="1">
      <alignment horizontal="right" wrapText="1"/>
    </xf>
    <xf numFmtId="0" fontId="6" fillId="0" borderId="24" xfId="0" applyFont="1" applyBorder="1" applyAlignment="1">
      <alignment horizontal="right" wrapText="1"/>
    </xf>
    <xf numFmtId="39" fontId="38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0" fontId="43" fillId="0" borderId="24" xfId="75" applyNumberFormat="1" applyFont="1" applyBorder="1" applyAlignment="1">
      <alignment horizontal="right" wrapText="1"/>
    </xf>
    <xf numFmtId="10" fontId="0" fillId="0" borderId="24" xfId="75" applyNumberFormat="1" applyFont="1" applyBorder="1" applyAlignment="1">
      <alignment horizontal="right" wrapText="1"/>
    </xf>
    <xf numFmtId="39" fontId="37" fillId="0" borderId="24" xfId="0" applyNumberFormat="1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39" fontId="37" fillId="0" borderId="24" xfId="52" applyNumberFormat="1" applyFont="1" applyBorder="1" applyAlignment="1">
      <alignment horizontal="center" wrapText="1"/>
    </xf>
    <xf numFmtId="39" fontId="71" fillId="0" borderId="0" xfId="0" applyNumberFormat="1" applyFont="1" applyAlignment="1">
      <alignment horizontal="center"/>
    </xf>
    <xf numFmtId="10" fontId="43" fillId="0" borderId="0" xfId="75" applyNumberFormat="1" applyFont="1" applyBorder="1" applyAlignment="1">
      <alignment horizontal="right" wrapText="1"/>
    </xf>
    <xf numFmtId="10" fontId="0" fillId="0" borderId="0" xfId="75" applyNumberFormat="1" applyFont="1" applyAlignment="1">
      <alignment horizontal="right" wrapText="1"/>
    </xf>
    <xf numFmtId="39" fontId="29" fillId="0" borderId="0" xfId="52" applyNumberFormat="1" applyFont="1" applyAlignment="1">
      <alignment horizontal="center"/>
    </xf>
    <xf numFmtId="39" fontId="32" fillId="17" borderId="0" xfId="52" applyNumberFormat="1" applyFont="1" applyFill="1" applyAlignment="1">
      <alignment horizontal="center" wrapText="1"/>
    </xf>
    <xf numFmtId="39" fontId="38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39" fontId="38" fillId="0" borderId="0" xfId="0" applyNumberFormat="1" applyFont="1" applyFill="1" applyAlignment="1">
      <alignment horizontal="right" wrapText="1"/>
    </xf>
    <xf numFmtId="39" fontId="35" fillId="17" borderId="0" xfId="0" applyNumberFormat="1" applyFont="1" applyFill="1" applyAlignment="1">
      <alignment horizontal="center" wrapText="1"/>
    </xf>
    <xf numFmtId="39" fontId="38" fillId="0" borderId="0" xfId="53" applyNumberFormat="1" applyFont="1" applyFill="1" applyBorder="1" applyAlignment="1" applyProtection="1">
      <alignment horizontal="right" wrapText="1"/>
      <protection locked="0"/>
    </xf>
    <xf numFmtId="0" fontId="6" fillId="0" borderId="0" xfId="53" applyFont="1" applyFill="1" applyAlignment="1" applyProtection="1">
      <alignment horizontal="right" wrapText="1"/>
      <protection locked="0"/>
    </xf>
    <xf numFmtId="39" fontId="38" fillId="0" borderId="0" xfId="53" applyNumberFormat="1" applyFont="1" applyFill="1" applyAlignment="1" applyProtection="1">
      <alignment horizontal="right" wrapText="1"/>
      <protection locked="0"/>
    </xf>
    <xf numFmtId="39" fontId="38" fillId="0" borderId="24" xfId="0" applyNumberFormat="1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right" wrapText="1"/>
    </xf>
  </cellXfs>
  <cellStyles count="92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34"/>
    <cellStyle name="Comma 2 2" xfId="5"/>
    <cellStyle name="Comma 2 3" xfId="35"/>
    <cellStyle name="Comma 2 4" xfId="36"/>
    <cellStyle name="Comma 2 4 2" xfId="37"/>
    <cellStyle name="Comma 3" xfId="38"/>
    <cellStyle name="Comma 3 2" xfId="39"/>
    <cellStyle name="Currency 2" xfId="6"/>
    <cellStyle name="Currency 2 2" xfId="40"/>
    <cellStyle name="Currency 2 3" xfId="4"/>
    <cellStyle name="Currency 3" xfId="41"/>
    <cellStyle name="Explanatory Text 2" xfId="42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87" builtinId="9" hidden="1"/>
    <cellStyle name="Followed Hyperlink" xfId="88" builtinId="9" hidden="1"/>
    <cellStyle name="Followed Hyperlink" xfId="86" builtinId="9" hidden="1"/>
    <cellStyle name="Followed Hyperlink" xfId="85" builtinId="9" hidden="1"/>
    <cellStyle name="Good 2" xfId="43"/>
    <cellStyle name="Heading 1 2" xfId="44"/>
    <cellStyle name="Heading 2 2" xfId="45"/>
    <cellStyle name="Heading 3 2" xfId="46"/>
    <cellStyle name="Heading 4 2" xfId="47"/>
    <cellStyle name="Hyperlink" xfId="83" builtinId="8"/>
    <cellStyle name="Input 2" xfId="48"/>
    <cellStyle name="Linked Cell 2" xfId="49"/>
    <cellStyle name="Neutral 2" xfId="50"/>
    <cellStyle name="Normal" xfId="0" builtinId="0"/>
    <cellStyle name="Normal 2" xfId="51"/>
    <cellStyle name="Normal 2 2" xfId="52"/>
    <cellStyle name="Normal 2 2 2" xfId="53"/>
    <cellStyle name="Normal 2 3" xfId="54"/>
    <cellStyle name="Normal 2 3 2" xfId="55"/>
    <cellStyle name="Normal 2 4" xfId="56"/>
    <cellStyle name="Normal 3" xfId="57"/>
    <cellStyle name="Normal 3 2" xfId="58"/>
    <cellStyle name="Normal 3 2 2" xfId="59"/>
    <cellStyle name="Normal 3 3" xfId="60"/>
    <cellStyle name="Normal 3 4" xfId="2"/>
    <cellStyle name="Normal 3 5" xfId="61"/>
    <cellStyle name="Normal 3 6" xfId="62"/>
    <cellStyle name="Normal 4" xfId="63"/>
    <cellStyle name="Normal 4 2" xfId="64"/>
    <cellStyle name="Normal 4 3" xfId="65"/>
    <cellStyle name="Normal 4 3 2" xfId="66"/>
    <cellStyle name="Normal 5" xfId="67"/>
    <cellStyle name="Normal 5 2" xfId="68"/>
    <cellStyle name="Normal 6" xfId="69"/>
    <cellStyle name="Normal 7" xfId="70"/>
    <cellStyle name="Normal_Book1" xfId="71"/>
    <cellStyle name="Normal_Book1 2" xfId="81"/>
    <cellStyle name="Normal_Book1_Dept 110 Governance &amp; External Lobbying 2012-2013 - VPFO 2" xfId="82"/>
    <cellStyle name="Normal_Book5" xfId="72"/>
    <cellStyle name="Normal_DSU Budget 2006-2007" xfId="84"/>
    <cellStyle name="Note 2" xfId="73"/>
    <cellStyle name="Output 2" xfId="74"/>
    <cellStyle name="Percent 2" xfId="75"/>
    <cellStyle name="Percent 3" xfId="76"/>
    <cellStyle name="Percent 3 2" xfId="77"/>
    <cellStyle name="Percent 3 3" xfId="3"/>
    <cellStyle name="Title 2" xfId="78"/>
    <cellStyle name="Total 2" xfId="79"/>
    <cellStyle name="Warning Text 2" xfId="80"/>
  </cellStyles>
  <dxfs count="0"/>
  <tableStyles count="0" defaultTableStyle="TableStyleMedium2" defaultPivotStyle="PivotStyleLight16"/>
  <colors>
    <mruColors>
      <color rgb="FFCCFFFF"/>
      <color rgb="FF99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theme" Target="theme/theme1.xml"/><Relationship Id="rId44" Type="http://schemas.openxmlformats.org/officeDocument/2006/relationships/styles" Target="styles.xml"/><Relationship Id="rId4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K35"/>
  <sheetViews>
    <sheetView workbookViewId="0">
      <selection activeCell="H28" sqref="H28"/>
    </sheetView>
  </sheetViews>
  <sheetFormatPr baseColWidth="10" defaultColWidth="8.83203125" defaultRowHeight="15" x14ac:dyDescent="0.2"/>
  <cols>
    <col min="1" max="1" width="4.5" customWidth="1"/>
    <col min="2" max="2" width="30.5" bestFit="1" customWidth="1"/>
    <col min="3" max="3" width="21.5" customWidth="1"/>
    <col min="4" max="4" width="20" customWidth="1"/>
    <col min="5" max="5" width="18.83203125" customWidth="1"/>
    <col min="6" max="6" width="24.33203125" bestFit="1" customWidth="1"/>
  </cols>
  <sheetData>
    <row r="3" spans="1:11" x14ac:dyDescent="0.2">
      <c r="A3" s="479"/>
      <c r="B3" s="480"/>
      <c r="C3" s="612" t="s">
        <v>0</v>
      </c>
      <c r="D3" s="613" t="s">
        <v>1</v>
      </c>
      <c r="E3" s="630" t="s">
        <v>2</v>
      </c>
      <c r="F3" s="609" t="s">
        <v>3</v>
      </c>
      <c r="G3" s="455"/>
      <c r="H3" s="455"/>
      <c r="I3" s="455"/>
      <c r="J3" s="455"/>
      <c r="K3" s="455"/>
    </row>
    <row r="4" spans="1:11" x14ac:dyDescent="0.2">
      <c r="A4" s="481" t="s">
        <v>4</v>
      </c>
      <c r="B4" s="482"/>
      <c r="C4" s="483">
        <v>3</v>
      </c>
      <c r="D4" s="484"/>
      <c r="E4" s="485"/>
      <c r="F4" s="455"/>
      <c r="G4" s="195"/>
      <c r="H4" s="195"/>
      <c r="I4" s="195"/>
      <c r="J4" s="195"/>
      <c r="K4" s="195"/>
    </row>
    <row r="5" spans="1:11" x14ac:dyDescent="0.2">
      <c r="A5" s="486"/>
      <c r="B5" s="501" t="s">
        <v>5</v>
      </c>
      <c r="C5" s="487">
        <f>' Summary'!I7</f>
        <v>1196985.1481000001</v>
      </c>
      <c r="D5" s="487">
        <f>' Summary'!J7</f>
        <v>1196985.1481000001</v>
      </c>
      <c r="E5" s="488">
        <f>(D5-C5)/C5</f>
        <v>0</v>
      </c>
      <c r="F5" s="455"/>
      <c r="G5" s="195"/>
      <c r="H5" s="195"/>
      <c r="I5" s="195"/>
      <c r="J5" s="195"/>
      <c r="K5" s="195"/>
    </row>
    <row r="6" spans="1:11" x14ac:dyDescent="0.2">
      <c r="A6" s="486"/>
      <c r="B6" s="502" t="s">
        <v>6</v>
      </c>
      <c r="C6" s="489">
        <f>'Dept 190'!P11</f>
        <v>103444.64</v>
      </c>
      <c r="D6" s="489">
        <f>'Dept 190'!O11</f>
        <v>93040.48000000001</v>
      </c>
      <c r="E6" s="488">
        <f t="shared" ref="E6:E12" si="0">(D6-C6)/C6</f>
        <v>-0.10057708161582841</v>
      </c>
      <c r="F6" s="455"/>
      <c r="G6" s="195"/>
      <c r="H6" s="195"/>
      <c r="I6" s="195"/>
      <c r="J6" s="195"/>
      <c r="K6" s="195"/>
    </row>
    <row r="7" spans="1:11" s="455" customFormat="1" x14ac:dyDescent="0.2">
      <c r="A7" s="486"/>
      <c r="B7" s="502" t="s">
        <v>7</v>
      </c>
      <c r="C7" s="489">
        <f>'Dept 220'!P8</f>
        <v>59000</v>
      </c>
      <c r="D7" s="489">
        <f>'Dept 220'!O8</f>
        <v>72548.11</v>
      </c>
      <c r="E7" s="488">
        <f t="shared" si="0"/>
        <v>0.22962898305084747</v>
      </c>
      <c r="G7" s="195"/>
      <c r="H7" s="195"/>
      <c r="I7" s="195"/>
      <c r="J7" s="195"/>
      <c r="K7" s="195"/>
    </row>
    <row r="8" spans="1:11" s="455" customFormat="1" x14ac:dyDescent="0.2">
      <c r="A8" s="486"/>
      <c r="B8" s="502" t="s">
        <v>8</v>
      </c>
      <c r="C8" s="489">
        <f>' Summary'!I9</f>
        <v>15830</v>
      </c>
      <c r="D8" s="489">
        <f>' Summary'!J9</f>
        <v>11609.849999999999</v>
      </c>
      <c r="E8" s="488">
        <f t="shared" si="0"/>
        <v>-0.26659191408717636</v>
      </c>
      <c r="G8" s="195"/>
      <c r="H8" s="195"/>
      <c r="I8" s="195"/>
      <c r="J8" s="195"/>
      <c r="K8" s="195"/>
    </row>
    <row r="9" spans="1:11" x14ac:dyDescent="0.2">
      <c r="A9" s="486"/>
      <c r="B9" s="502" t="s">
        <v>9</v>
      </c>
      <c r="C9" s="487">
        <f>'Dept 325'!P8+'Dept 330'!P19+'Dept 430'!P16+'Dept 300'!P9</f>
        <v>328610</v>
      </c>
      <c r="D9" s="487">
        <f>'Dept 325'!O8+'Dept 330'!O19+'Dept 430'!O16+'Dept 300'!O9</f>
        <v>297477.95999999996</v>
      </c>
      <c r="E9" s="488">
        <f t="shared" si="0"/>
        <v>-9.4738565472748962E-2</v>
      </c>
      <c r="F9" s="455"/>
      <c r="G9" s="195"/>
      <c r="H9" s="195"/>
      <c r="I9" s="195"/>
      <c r="J9" s="195"/>
      <c r="K9" s="195"/>
    </row>
    <row r="10" spans="1:11" s="455" customFormat="1" x14ac:dyDescent="0.2">
      <c r="A10" s="486"/>
      <c r="B10" s="502" t="s">
        <v>10</v>
      </c>
      <c r="C10" s="487">
        <f>'Dept 250'!P13+'Dept 260'!P8+'Dept 270'!P13+'Dept 280'!P13</f>
        <v>452683</v>
      </c>
      <c r="D10" s="487">
        <f>'Dept 250'!O13+'Dept 260'!O8+'Dept 270'!O13+'Dept 280'!O13</f>
        <v>483657.53</v>
      </c>
      <c r="E10" s="488">
        <f t="shared" si="0"/>
        <v>6.8424327840895346E-2</v>
      </c>
      <c r="G10" s="195"/>
      <c r="H10" s="195"/>
      <c r="I10" s="195"/>
      <c r="J10" s="503"/>
      <c r="K10" s="195"/>
    </row>
    <row r="11" spans="1:11" s="455" customFormat="1" x14ac:dyDescent="0.2">
      <c r="A11" s="486"/>
      <c r="B11" s="502" t="s">
        <v>11</v>
      </c>
      <c r="C11" s="487">
        <f>'Dept 440'!P22+'Dept 450'!P10</f>
        <v>72924</v>
      </c>
      <c r="D11" s="487">
        <f>'Dept 440'!O22+'Dept 450'!O10</f>
        <v>55466.530000000013</v>
      </c>
      <c r="E11" s="488">
        <f t="shared" si="0"/>
        <v>-0.23939265536723145</v>
      </c>
      <c r="G11" s="195"/>
      <c r="H11" s="195"/>
      <c r="I11" s="195"/>
      <c r="J11" s="503"/>
      <c r="K11" s="195"/>
    </row>
    <row r="12" spans="1:11" s="455" customFormat="1" x14ac:dyDescent="0.2">
      <c r="A12" s="486"/>
      <c r="B12" s="502" t="s">
        <v>12</v>
      </c>
      <c r="C12" s="487">
        <f>'Dept 161'!P11+'Dept 350'!P9</f>
        <v>83850</v>
      </c>
      <c r="D12" s="487">
        <f>'Dept 161'!O11+'Dept 350'!O9</f>
        <v>68688.25</v>
      </c>
      <c r="E12" s="488">
        <f t="shared" si="0"/>
        <v>-0.18081991651759094</v>
      </c>
      <c r="G12" s="195"/>
      <c r="H12" s="195"/>
      <c r="I12" s="195"/>
      <c r="J12" s="503"/>
      <c r="K12" s="195"/>
    </row>
    <row r="13" spans="1:11" ht="16" thickBot="1" x14ac:dyDescent="0.25">
      <c r="A13" s="486"/>
      <c r="B13" s="502" t="s">
        <v>13</v>
      </c>
      <c r="C13" s="490">
        <f>'Dept 395'!P11</f>
        <v>213000</v>
      </c>
      <c r="D13" s="490">
        <f>'Dept 395'!O11</f>
        <v>236445.59999999998</v>
      </c>
      <c r="E13" s="488"/>
      <c r="F13" s="455"/>
      <c r="G13" s="195"/>
      <c r="H13" s="195"/>
      <c r="I13" s="195"/>
      <c r="J13" s="195"/>
      <c r="K13" s="195"/>
    </row>
    <row r="14" spans="1:11" ht="16" thickTop="1" x14ac:dyDescent="0.2">
      <c r="A14" s="486"/>
      <c r="B14" s="45" t="s">
        <v>14</v>
      </c>
      <c r="C14" s="491">
        <f>SUM(C5:C13)</f>
        <v>2526326.7881</v>
      </c>
      <c r="D14" s="491">
        <f>SUM(D5:D13)</f>
        <v>2515919.4581000004</v>
      </c>
      <c r="E14" s="492">
        <f t="shared" ref="E14:E29" si="1">(D14-C14)/C14</f>
        <v>-4.1195501900317313E-3</v>
      </c>
      <c r="F14" s="455"/>
      <c r="G14" s="195"/>
      <c r="H14" s="195"/>
      <c r="I14" s="195"/>
      <c r="J14" s="195"/>
      <c r="K14" s="195"/>
    </row>
    <row r="15" spans="1:11" ht="16" x14ac:dyDescent="0.2">
      <c r="A15" s="481" t="s">
        <v>15</v>
      </c>
      <c r="B15" s="482"/>
      <c r="C15" s="484"/>
      <c r="D15" s="484"/>
      <c r="E15" s="493"/>
      <c r="F15" s="455"/>
      <c r="G15" s="195"/>
      <c r="H15" s="195"/>
      <c r="I15" s="195"/>
      <c r="J15" s="195"/>
      <c r="K15" s="195"/>
    </row>
    <row r="16" spans="1:11" x14ac:dyDescent="0.2">
      <c r="A16" s="486"/>
      <c r="B16" s="502" t="s">
        <v>16</v>
      </c>
      <c r="C16" s="494">
        <f>'Dept 155'!P7+'Dept 185'!P7+'Dept 195'!P8+'Dept 230'!P7+'Dept 240'!P7+'Dept 240'!P8+'Dept 250'!P26+'Dept 260'!P17+'Dept 270'!P25+'Dept 280'!P25+'Dept 300'!P24+'Dept 310'!P12+'Dept 320'!P7+'Dept 325'!P11+'Dept 330'!P22+'Dept 430'!P19+'Dept 440'!P26</f>
        <v>562507.88</v>
      </c>
      <c r="D16" s="494">
        <f>'Dept 155'!O7+'Dept 185'!O7+'Dept 195'!O8+'Dept 230'!O7+'Dept 240'!O7+'Dept 240'!O8+'Dept 250'!O26+'Dept 260'!O17+'Dept 270'!O25+'Dept 280'!O25+'Dept 300'!O24+'Dept 310'!O12+'Dept 320'!O7+'Dept 325'!O11+'Dept 330'!O22+'Dept 430'!O19+'Dept 440'!O26</f>
        <v>556715.86999999988</v>
      </c>
      <c r="E16" s="488">
        <f t="shared" si="1"/>
        <v>-1.0296762420466227E-2</v>
      </c>
      <c r="F16" s="455"/>
      <c r="G16" s="195"/>
      <c r="H16" s="195"/>
      <c r="I16" s="195"/>
      <c r="J16" s="195"/>
      <c r="K16" s="195"/>
    </row>
    <row r="17" spans="1:11" s="455" customFormat="1" x14ac:dyDescent="0.2">
      <c r="A17" s="486"/>
      <c r="B17" s="502" t="s">
        <v>17</v>
      </c>
      <c r="C17" s="494">
        <f>'Dept 120'!P7+'Dept 130'!P7+'Dept 140'!P7+'Dept 150'!P7+'Dept 160'!P7</f>
        <v>185791.52999999997</v>
      </c>
      <c r="D17" s="494">
        <f>'Dept 120'!O7+'Dept 130'!O7+'Dept 140'!O7+'Dept 150'!O7+'Dept 160'!O7</f>
        <v>186766.00000000003</v>
      </c>
      <c r="E17" s="488">
        <f t="shared" si="1"/>
        <v>5.2449646116809493E-3</v>
      </c>
      <c r="G17" s="195"/>
      <c r="H17" s="195"/>
      <c r="I17" s="195"/>
      <c r="J17" s="195"/>
      <c r="K17" s="195"/>
    </row>
    <row r="18" spans="1:11" x14ac:dyDescent="0.2">
      <c r="A18" s="486"/>
      <c r="B18" s="501" t="s">
        <v>18</v>
      </c>
      <c r="C18" s="495">
        <f>'Dept 115'!P7+'Dept 240'!P9+'Dept 250'!P27+'Dept 260'!P19+'Dept 270'!P26+'Dept 280'!P25+'Dept 300'!P13+'Dept 310'!P8+'Dept 320'!P8+'Dept 320'!P9+'Dept 320'!P10+'Dept 320'!P11+'Dept 325'!P12+'Dept 330'!P23+'Dept 430'!P20+'Dept 440'!P27+'Dept 440'!P28</f>
        <v>427592</v>
      </c>
      <c r="D18" s="495">
        <f>'Dept 115'!O7+'Dept 240'!O9+'Dept 250'!O27+'Dept 260'!O19+'Dept 270'!O26+'Dept 280'!O25+'Dept 300'!O13+'Dept 310'!O8+'Dept 320'!O8+'Dept 320'!O9+'Dept 320'!O10+'Dept 320'!O11+'Dept 325'!O12+'Dept 330'!O23+'Dept 430'!O20+'Dept 440'!O27+'Dept 440'!O28</f>
        <v>431651.94</v>
      </c>
      <c r="E18" s="488">
        <f t="shared" si="1"/>
        <v>9.4948923272652492E-3</v>
      </c>
      <c r="F18" s="455"/>
      <c r="G18" s="195"/>
      <c r="H18" s="195"/>
      <c r="I18" s="195"/>
      <c r="J18" s="195"/>
      <c r="K18" s="195"/>
    </row>
    <row r="19" spans="1:11" s="455" customFormat="1" x14ac:dyDescent="0.2">
      <c r="A19" s="486"/>
      <c r="B19" s="502" t="s">
        <v>19</v>
      </c>
      <c r="C19" s="494">
        <f>'Dept 110'!P7+'Dept 110'!P8+'Dept 110'!P9+'Dept 111'!P9+'Dept 113'!P7+'Dept 113'!P8+'Dept 120'!P8+'Dept 130'!P8+'Dept 140'!P8+'Dept 150'!P8+'Dept 160'!P8+'Dept 170'!P8+'Dept 180'!P8+'Dept 325'!P13+'Dept 395'!P14+'Dept 450'!P13</f>
        <v>49480</v>
      </c>
      <c r="D19" s="494">
        <f>'Dept 110'!O7+'Dept 110'!O8+'Dept 110'!O9+'Dept 111'!O9+'Dept 113'!O7+'Dept 113'!O8+'Dept 120'!O8+'Dept 130'!O8+'Dept 140'!O8+'Dept 150'!O8+'Dept 160'!O8+'Dept 170'!O8+'Dept 180'!O8+'Dept 325'!O13+'Dept 395'!O14+'Dept 450'!O13</f>
        <v>44071.92</v>
      </c>
      <c r="E19" s="488">
        <f t="shared" si="1"/>
        <v>-0.10929830234438161</v>
      </c>
      <c r="G19" s="195"/>
      <c r="H19" s="195"/>
      <c r="I19" s="195"/>
      <c r="J19" s="195"/>
      <c r="K19" s="195"/>
    </row>
    <row r="20" spans="1:11" x14ac:dyDescent="0.2">
      <c r="A20" s="486"/>
      <c r="B20" s="502" t="s">
        <v>20</v>
      </c>
      <c r="C20" s="496">
        <f>C14-C16-C17-C18-C19-C21-C24-C25-C26-C27-C28-C31-C22-C23</f>
        <v>369628.34999999992</v>
      </c>
      <c r="D20" s="496">
        <f>D14-D16-D17-D18-D19-D21-D24-D25-D26-D27-D28-D31-D22-D23</f>
        <v>371977.15000000066</v>
      </c>
      <c r="E20" s="488">
        <f t="shared" si="1"/>
        <v>6.3544909366414822E-3</v>
      </c>
      <c r="F20" s="455"/>
      <c r="G20" s="195"/>
      <c r="H20" s="195"/>
      <c r="I20" s="195"/>
      <c r="J20" s="195"/>
      <c r="K20" s="195"/>
    </row>
    <row r="21" spans="1:11" x14ac:dyDescent="0.2">
      <c r="A21" s="486"/>
      <c r="B21" s="502" t="s">
        <v>21</v>
      </c>
      <c r="C21" s="494">
        <f>'Dept 220'!P13</f>
        <v>15425</v>
      </c>
      <c r="D21" s="494">
        <f>'Dept 220'!O13</f>
        <v>28577.629999999997</v>
      </c>
      <c r="E21" s="488">
        <f t="shared" si="1"/>
        <v>0.85268265802269028</v>
      </c>
      <c r="F21" s="455"/>
      <c r="G21" s="195"/>
      <c r="H21" s="195"/>
      <c r="I21" s="195"/>
      <c r="J21" s="195"/>
      <c r="K21" s="195"/>
    </row>
    <row r="22" spans="1:11" s="455" customFormat="1" x14ac:dyDescent="0.2">
      <c r="A22" s="486"/>
      <c r="B22" s="502" t="s">
        <v>22</v>
      </c>
      <c r="C22" s="494">
        <f>'Dept 250'!P20+'Dept 250'!P40-'Dept 250'!P26-'Dept 250'!P27+'Dept 260'!P11+'Dept 260'!P27-'Dept 260'!P17-'Dept 260'!P18-'Dept 260'!P19+'Dept 270'!P19+'Dept 270'!P36-'Dept 270'!P25-'Dept 270'!P26+'Dept 280'!P18+'Dept 280'!P29-'Dept 280'!P24-'Dept 280'!P25</f>
        <v>305352.68</v>
      </c>
      <c r="D22" s="494">
        <f>'Dept 250'!O20+'Dept 250'!O40-'Dept 250'!O26-'Dept 250'!O27+'Dept 260'!O11+'Dept 260'!O27-'Dept 260'!O17-'Dept 260'!O18-'Dept 260'!O19+'Dept 270'!O19+'Dept 270'!O36-'Dept 270'!O25-'Dept 270'!O26+'Dept 280'!O18+'Dept 280'!O29-'Dept 280'!O24-'Dept 280'!O25</f>
        <v>332475.58000000007</v>
      </c>
      <c r="E22" s="488">
        <f t="shared" si="1"/>
        <v>8.8824830356819151E-2</v>
      </c>
      <c r="G22" s="195"/>
      <c r="H22" s="195"/>
      <c r="I22" s="195"/>
      <c r="J22" s="503"/>
      <c r="K22" s="195"/>
    </row>
    <row r="23" spans="1:11" s="455" customFormat="1" x14ac:dyDescent="0.2">
      <c r="A23" s="486"/>
      <c r="B23" s="502" t="s">
        <v>23</v>
      </c>
      <c r="C23" s="494">
        <f>'Dept 112'!P15-'Dept 112'!P7-'Dept 112'!P8-'Dept 112'!P9+'Dept 180'!P17-'Dept 180'!P7-'Dept 180'!P8+'Dept 410'!P7+'Dept 410'!P8+'Dept 410'!P9+'Dept 325'!P16+'Dept 325'!P17+'Dept 325'!P18+'Dept 325'!P19+'Dept 325'!P20+'Dept 330'!P33-'Dept 330'!P22-'Dept 330'!P23+'Dept 300'!P23-'Dept 300'!P12-'Dept 300'!P13+'Dept 430'!P37-'Dept 430'!P19-'Dept 430'!P20+'Dept 325'!P16+'Dept 325'!P17+'Dept 325'!P18+'Dept 325'!P19+'Dept 325'!P20</f>
        <v>188623.85000000003</v>
      </c>
      <c r="D23" s="494">
        <f>'Dept 112'!O15-'Dept 112'!O7-'Dept 112'!O8-'Dept 112'!O9+'Dept 180'!O17-'Dept 180'!O7-'Dept 180'!O8+'Dept 410'!O7+'Dept 410'!O8+'Dept 410'!O9+'Dept 325'!O16+'Dept 325'!O17+'Dept 325'!O18+'Dept 325'!O19+'Dept 325'!O20+'Dept 330'!O33-'Dept 330'!O22-'Dept 330'!O23+'Dept 300'!O23-'Dept 300'!O12-'Dept 300'!O13+'Dept 430'!O37-'Dept 430'!O19-'Dept 430'!O20</f>
        <v>173189.68</v>
      </c>
      <c r="E23" s="488">
        <f t="shared" si="1"/>
        <v>-8.1825124447412342E-2</v>
      </c>
      <c r="G23" s="195"/>
      <c r="H23" s="195"/>
      <c r="I23" s="195"/>
      <c r="J23" s="503"/>
      <c r="K23" s="195"/>
    </row>
    <row r="24" spans="1:11" x14ac:dyDescent="0.2">
      <c r="A24" s="486"/>
      <c r="B24" s="501" t="s">
        <v>24</v>
      </c>
      <c r="C24" s="494">
        <f>'Dept 112'!P8+'Dept 112'!P9+'Dept 112'!P7</f>
        <v>61500</v>
      </c>
      <c r="D24" s="494">
        <f>'Dept 112'!O8+'Dept 112'!O9+'Dept 112'!O7</f>
        <v>56480.54</v>
      </c>
      <c r="E24" s="488">
        <f t="shared" si="1"/>
        <v>-8.1617235772357716E-2</v>
      </c>
      <c r="F24" s="455"/>
      <c r="G24" s="195"/>
      <c r="H24" s="195"/>
      <c r="I24" s="195"/>
      <c r="J24" s="195"/>
      <c r="K24" s="195"/>
    </row>
    <row r="25" spans="1:11" x14ac:dyDescent="0.2">
      <c r="A25" s="486"/>
      <c r="B25" s="502" t="s">
        <v>11</v>
      </c>
      <c r="C25" s="494">
        <f>'Dept 440'!P40-'Dept 440'!P26-'Dept 440'!P27-'Dept 440'!P28+'Dept 450'!P22-'Dept 450'!P13+'Dept 115'!P14-'Dept 115'!P7</f>
        <v>35307</v>
      </c>
      <c r="D25" s="494">
        <f>'Dept 440'!O40-'Dept 440'!O26-'Dept 440'!O27-'Dept 440'!O28+'Dept 450'!O22-'Dept 450'!O13+'Dept 115'!O14-'Dept 115'!O7</f>
        <v>32312.42</v>
      </c>
      <c r="E25" s="488">
        <f t="shared" si="1"/>
        <v>-8.4815475684708458E-2</v>
      </c>
      <c r="F25" s="455"/>
      <c r="G25" s="195"/>
      <c r="H25" s="195"/>
      <c r="I25" s="195"/>
      <c r="J25" s="195"/>
      <c r="K25" s="195"/>
    </row>
    <row r="26" spans="1:11" s="455" customFormat="1" x14ac:dyDescent="0.2">
      <c r="A26" s="486"/>
      <c r="B26" s="502" t="s">
        <v>25</v>
      </c>
      <c r="C26" s="494">
        <f>'Dept 161'!P20+'Dept 350'!P23+'Dept 125'!P12</f>
        <v>139557</v>
      </c>
      <c r="D26" s="494">
        <f>'Dept 161'!O20+'Dept 350'!O23+'Dept 125'!O12</f>
        <v>121093.97</v>
      </c>
      <c r="E26" s="488">
        <f t="shared" si="1"/>
        <v>-0.13229741252678118</v>
      </c>
      <c r="G26" s="195"/>
      <c r="H26" s="195"/>
      <c r="I26" s="195"/>
      <c r="J26" s="195"/>
      <c r="K26" s="195"/>
    </row>
    <row r="27" spans="1:11" s="455" customFormat="1" x14ac:dyDescent="0.2">
      <c r="A27" s="486"/>
      <c r="B27" s="502" t="s">
        <v>13</v>
      </c>
      <c r="C27" s="494">
        <f>'Dept 395'!P35-'Dept 395'!P14</f>
        <v>181300</v>
      </c>
      <c r="D27" s="494">
        <f>'Dept 395'!O35-'Dept 395'!O14</f>
        <v>177510.79999999996</v>
      </c>
      <c r="E27" s="488">
        <f t="shared" si="1"/>
        <v>-2.0900165471594269E-2</v>
      </c>
      <c r="G27" s="195"/>
      <c r="H27" s="195"/>
      <c r="I27" s="195"/>
      <c r="J27" s="195"/>
      <c r="K27" s="195"/>
    </row>
    <row r="28" spans="1:11" ht="16" thickBot="1" x14ac:dyDescent="0.25">
      <c r="A28" s="486"/>
      <c r="B28" s="501" t="s">
        <v>26</v>
      </c>
      <c r="C28" s="494">
        <f>'Dept 340'!P9+'Dept 410'!P10+'Dept 430'!P29+'Dept 113'!P12</f>
        <v>22968.76</v>
      </c>
      <c r="D28" s="494">
        <f>'Dept 340'!O9+'Dept 410'!O10+'Dept 430'!O29+'Dept 113'!O12</f>
        <v>23833.269999999997</v>
      </c>
      <c r="E28" s="488">
        <f t="shared" si="1"/>
        <v>3.7638514225408704E-2</v>
      </c>
      <c r="F28" s="455"/>
      <c r="G28" s="195"/>
      <c r="H28" s="195"/>
      <c r="I28" s="195"/>
      <c r="J28" s="195"/>
      <c r="K28" s="195"/>
    </row>
    <row r="29" spans="1:11" ht="16" thickTop="1" x14ac:dyDescent="0.2">
      <c r="A29" s="486"/>
      <c r="B29" s="45" t="s">
        <v>27</v>
      </c>
      <c r="C29" s="491">
        <f>SUM(C16:C28)</f>
        <v>2545034.0499999993</v>
      </c>
      <c r="D29" s="491">
        <f>SUM(D16:D28)</f>
        <v>2536656.7700000005</v>
      </c>
      <c r="E29" s="492">
        <f t="shared" si="1"/>
        <v>-3.2916180433809387E-3</v>
      </c>
      <c r="F29" s="455"/>
      <c r="G29" s="195"/>
      <c r="H29" s="195"/>
      <c r="I29" s="195"/>
      <c r="J29" s="195"/>
      <c r="K29" s="195"/>
    </row>
    <row r="30" spans="1:11" x14ac:dyDescent="0.2">
      <c r="A30" s="486"/>
      <c r="B30" s="44"/>
      <c r="C30" s="497"/>
      <c r="D30" s="497"/>
      <c r="E30" s="488"/>
      <c r="F30" s="455"/>
      <c r="G30" s="195"/>
      <c r="H30" s="195"/>
      <c r="I30" s="195"/>
      <c r="J30" s="195"/>
      <c r="K30" s="195"/>
    </row>
    <row r="31" spans="1:11" ht="16" x14ac:dyDescent="0.2">
      <c r="A31" s="498" t="s">
        <v>28</v>
      </c>
      <c r="B31" s="499"/>
      <c r="C31" s="500">
        <f>' Summary'!I53</f>
        <v>-18707.261899999809</v>
      </c>
      <c r="D31" s="500">
        <f>' Summary'!J53</f>
        <v>-20737.311899999855</v>
      </c>
      <c r="E31" s="493"/>
      <c r="F31" s="455"/>
      <c r="G31" s="455"/>
      <c r="H31" s="455"/>
      <c r="I31" s="455"/>
      <c r="J31" s="455"/>
      <c r="K31" s="455"/>
    </row>
    <row r="33" spans="2:4" x14ac:dyDescent="0.2">
      <c r="B33" s="455"/>
      <c r="C33" s="610"/>
      <c r="D33" s="610"/>
    </row>
    <row r="34" spans="2:4" x14ac:dyDescent="0.2">
      <c r="B34" s="455"/>
      <c r="C34" s="437"/>
      <c r="D34" s="610"/>
    </row>
    <row r="35" spans="2:4" x14ac:dyDescent="0.2">
      <c r="B35" s="187"/>
      <c r="C35" s="611"/>
      <c r="D35" s="611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2"/>
  <sheetViews>
    <sheetView zoomScale="110" zoomScaleNormal="110" zoomScalePageLayoutView="110" workbookViewId="0">
      <selection activeCell="M11" sqref="M11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1" width="13.33203125" customWidth="1"/>
    <col min="12" max="12" width="14.5" customWidth="1"/>
    <col min="13" max="16" width="13.33203125" customWidth="1"/>
  </cols>
  <sheetData>
    <row r="1" spans="1:17" x14ac:dyDescent="0.2">
      <c r="A1" s="143" t="s">
        <v>250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 x14ac:dyDescent="0.2">
      <c r="A2" s="143" t="s">
        <v>251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4" spans="1:17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235</v>
      </c>
      <c r="P4" s="756" t="s">
        <v>252</v>
      </c>
      <c r="Q4" s="455"/>
    </row>
    <row r="5" spans="1:17" x14ac:dyDescent="0.2">
      <c r="A5" s="138" t="s">
        <v>170</v>
      </c>
      <c r="B5" s="137" t="s">
        <v>171</v>
      </c>
      <c r="C5" s="136" t="s">
        <v>172</v>
      </c>
      <c r="D5" s="136" t="s">
        <v>173</v>
      </c>
      <c r="E5" s="136" t="s">
        <v>174</v>
      </c>
      <c r="F5" s="136" t="s">
        <v>175</v>
      </c>
      <c r="G5" s="136" t="s">
        <v>176</v>
      </c>
      <c r="H5" s="136" t="s">
        <v>177</v>
      </c>
      <c r="I5" s="136" t="s">
        <v>178</v>
      </c>
      <c r="J5" s="136" t="s">
        <v>179</v>
      </c>
      <c r="K5" s="136" t="s">
        <v>180</v>
      </c>
      <c r="L5" s="136" t="s">
        <v>236</v>
      </c>
      <c r="M5" s="136" t="s">
        <v>182</v>
      </c>
      <c r="N5" s="136" t="s">
        <v>183</v>
      </c>
      <c r="O5" s="758"/>
      <c r="P5" s="759"/>
      <c r="Q5" s="455"/>
    </row>
    <row r="6" spans="1:17" x14ac:dyDescent="0.2">
      <c r="A6" s="134" t="s">
        <v>107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455"/>
    </row>
    <row r="7" spans="1:17" x14ac:dyDescent="0.2">
      <c r="A7" s="131" t="s">
        <v>253</v>
      </c>
      <c r="B7" s="122">
        <v>6140</v>
      </c>
      <c r="C7" s="132">
        <v>0</v>
      </c>
      <c r="D7" s="132">
        <v>0</v>
      </c>
      <c r="E7" s="132">
        <v>0</v>
      </c>
      <c r="F7" s="132">
        <v>0</v>
      </c>
      <c r="G7" s="132">
        <v>210</v>
      </c>
      <c r="H7" s="132">
        <v>0</v>
      </c>
      <c r="I7" s="132">
        <v>0</v>
      </c>
      <c r="J7" s="132">
        <v>1000</v>
      </c>
      <c r="K7" s="132">
        <v>0</v>
      </c>
      <c r="L7" s="132">
        <v>1500</v>
      </c>
      <c r="M7" s="132">
        <v>0</v>
      </c>
      <c r="N7" s="132">
        <v>0</v>
      </c>
      <c r="O7" s="655">
        <f>SUM(C7:N7)</f>
        <v>2710</v>
      </c>
      <c r="P7" s="655">
        <v>3000</v>
      </c>
      <c r="Q7" s="455"/>
    </row>
    <row r="8" spans="1:17" x14ac:dyDescent="0.2">
      <c r="A8" s="131" t="s">
        <v>254</v>
      </c>
      <c r="B8" s="122">
        <v>6141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2000</v>
      </c>
      <c r="M8" s="132">
        <v>0</v>
      </c>
      <c r="N8" s="132">
        <v>0</v>
      </c>
      <c r="O8" s="655">
        <f t="shared" ref="O8:O10" si="0">SUM(C8:N8)</f>
        <v>2000</v>
      </c>
      <c r="P8" s="655">
        <v>3000</v>
      </c>
      <c r="Q8" s="455"/>
    </row>
    <row r="9" spans="1:17" x14ac:dyDescent="0.2">
      <c r="A9" s="131" t="s">
        <v>255</v>
      </c>
      <c r="B9" s="122">
        <v>6158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8000</v>
      </c>
      <c r="O9" s="655">
        <f t="shared" si="0"/>
        <v>8000</v>
      </c>
      <c r="P9" s="656">
        <v>8000</v>
      </c>
      <c r="Q9" s="455"/>
    </row>
    <row r="10" spans="1:17" x14ac:dyDescent="0.2">
      <c r="A10" s="131" t="s">
        <v>256</v>
      </c>
      <c r="B10" s="122">
        <v>6516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1000</v>
      </c>
      <c r="N10" s="128">
        <v>0</v>
      </c>
      <c r="O10" s="655">
        <f t="shared" si="0"/>
        <v>1000</v>
      </c>
      <c r="P10" s="656">
        <v>3000</v>
      </c>
      <c r="Q10" s="478"/>
    </row>
    <row r="11" spans="1:17" x14ac:dyDescent="0.2">
      <c r="A11" s="44"/>
      <c r="B11" s="44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447"/>
      <c r="P11" s="455"/>
      <c r="Q11" s="455"/>
    </row>
    <row r="12" spans="1:17" ht="16" x14ac:dyDescent="0.2">
      <c r="A12" s="757" t="s">
        <v>28</v>
      </c>
      <c r="B12" s="757"/>
      <c r="C12" s="126">
        <f>SUM(C7:C10)</f>
        <v>0</v>
      </c>
      <c r="D12" s="126">
        <f t="shared" ref="D12:N12" si="1">SUM(D7:D10)</f>
        <v>0</v>
      </c>
      <c r="E12" s="126">
        <f t="shared" si="1"/>
        <v>0</v>
      </c>
      <c r="F12" s="126">
        <f t="shared" si="1"/>
        <v>0</v>
      </c>
      <c r="G12" s="126">
        <f t="shared" si="1"/>
        <v>210</v>
      </c>
      <c r="H12" s="126">
        <f t="shared" si="1"/>
        <v>0</v>
      </c>
      <c r="I12" s="126">
        <f t="shared" si="1"/>
        <v>0</v>
      </c>
      <c r="J12" s="126">
        <f t="shared" si="1"/>
        <v>1000</v>
      </c>
      <c r="K12" s="126">
        <f t="shared" si="1"/>
        <v>0</v>
      </c>
      <c r="L12" s="126">
        <f t="shared" si="1"/>
        <v>3500</v>
      </c>
      <c r="M12" s="126">
        <f t="shared" si="1"/>
        <v>1000</v>
      </c>
      <c r="N12" s="126">
        <f t="shared" si="1"/>
        <v>8000</v>
      </c>
      <c r="O12" s="572">
        <f>SUM(O7:O10)</f>
        <v>13710</v>
      </c>
      <c r="P12" s="572">
        <f>SUM(P7:P11)</f>
        <v>17000</v>
      </c>
      <c r="Q12" s="455"/>
    </row>
    <row r="20" spans="12:12" x14ac:dyDescent="0.2">
      <c r="L20" s="124"/>
    </row>
    <row r="22" spans="12:12" ht="15" customHeight="1" x14ac:dyDescent="0.2">
      <c r="L22" s="455"/>
    </row>
  </sheetData>
  <mergeCells count="3">
    <mergeCell ref="A12:B12"/>
    <mergeCell ref="O4:O5"/>
    <mergeCell ref="P4:P5"/>
  </mergeCells>
  <pageMargins left="0.7" right="0.7" top="0.75" bottom="0.75" header="0.3" footer="0.3"/>
  <pageSetup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workbookViewId="0">
      <selection activeCell="N9" sqref="N9"/>
    </sheetView>
  </sheetViews>
  <sheetFormatPr baseColWidth="10" defaultColWidth="8.83203125" defaultRowHeight="15" x14ac:dyDescent="0.2"/>
  <cols>
    <col min="1" max="1" width="27" customWidth="1"/>
    <col min="2" max="2" width="9.6640625" bestFit="1" customWidth="1"/>
    <col min="3" max="11" width="13.33203125" customWidth="1"/>
    <col min="12" max="12" width="14.5" customWidth="1"/>
    <col min="13" max="16" width="13.33203125" customWidth="1"/>
    <col min="19" max="19" width="9.1640625" bestFit="1" customWidth="1"/>
  </cols>
  <sheetData>
    <row r="1" spans="1:16" x14ac:dyDescent="0.2">
      <c r="A1" s="143" t="s">
        <v>257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258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ht="30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625" t="s">
        <v>235</v>
      </c>
      <c r="P4" s="625" t="s">
        <v>259</v>
      </c>
    </row>
    <row r="5" spans="1:16" x14ac:dyDescent="0.2">
      <c r="A5" s="138"/>
      <c r="B5" s="137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447"/>
      <c r="P5" s="135"/>
    </row>
    <row r="6" spans="1:16" x14ac:dyDescent="0.2">
      <c r="A6" s="134" t="s">
        <v>107</v>
      </c>
      <c r="B6" s="133"/>
      <c r="C6" s="376" t="s">
        <v>172</v>
      </c>
      <c r="D6" s="376" t="s">
        <v>260</v>
      </c>
      <c r="E6" s="376" t="s">
        <v>174</v>
      </c>
      <c r="F6" s="376" t="s">
        <v>175</v>
      </c>
      <c r="G6" s="376" t="s">
        <v>176</v>
      </c>
      <c r="H6" s="376" t="s">
        <v>177</v>
      </c>
      <c r="I6" s="376" t="s">
        <v>178</v>
      </c>
      <c r="J6" s="376" t="s">
        <v>179</v>
      </c>
      <c r="K6" s="376" t="s">
        <v>180</v>
      </c>
      <c r="L6" s="376" t="s">
        <v>181</v>
      </c>
      <c r="M6" s="376" t="s">
        <v>182</v>
      </c>
      <c r="N6" s="376" t="s">
        <v>183</v>
      </c>
      <c r="O6" s="133"/>
      <c r="P6" s="133"/>
    </row>
    <row r="7" spans="1:16" x14ac:dyDescent="0.2">
      <c r="A7" s="131" t="s">
        <v>248</v>
      </c>
      <c r="B7" s="122">
        <v>6004</v>
      </c>
      <c r="C7" s="132">
        <v>2844.15</v>
      </c>
      <c r="D7" s="132">
        <v>6958.82</v>
      </c>
      <c r="E7" s="132">
        <v>2875.26</v>
      </c>
      <c r="F7" s="132">
        <v>2875.26</v>
      </c>
      <c r="G7" s="132">
        <v>2875.26</v>
      </c>
      <c r="H7" s="132">
        <v>2875.26</v>
      </c>
      <c r="I7" s="132">
        <v>2875.26</v>
      </c>
      <c r="J7" s="132">
        <v>2875.26</v>
      </c>
      <c r="K7" s="132">
        <v>2875.26</v>
      </c>
      <c r="L7" s="132">
        <v>2875.26</v>
      </c>
      <c r="M7" s="132">
        <v>2875.26</v>
      </c>
      <c r="N7" s="132">
        <v>2875.26</v>
      </c>
      <c r="O7" s="655">
        <f t="shared" ref="O7:O14" si="0">SUM(C7:N7)</f>
        <v>38555.570000000014</v>
      </c>
      <c r="P7" s="655">
        <v>38342.65</v>
      </c>
    </row>
    <row r="8" spans="1:16" x14ac:dyDescent="0.2">
      <c r="A8" s="131" t="s">
        <v>261</v>
      </c>
      <c r="B8" s="122">
        <v>6006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1000</v>
      </c>
      <c r="L8" s="132">
        <v>0</v>
      </c>
      <c r="M8" s="132">
        <v>0</v>
      </c>
      <c r="N8" s="132">
        <v>1000</v>
      </c>
      <c r="O8" s="655">
        <f t="shared" si="0"/>
        <v>2000</v>
      </c>
      <c r="P8" s="655">
        <v>2000</v>
      </c>
    </row>
    <row r="9" spans="1:16" x14ac:dyDescent="0.2">
      <c r="A9" s="131" t="s">
        <v>241</v>
      </c>
      <c r="B9" s="122">
        <v>6105</v>
      </c>
      <c r="C9" s="132">
        <v>48.32</v>
      </c>
      <c r="D9" s="132">
        <v>0</v>
      </c>
      <c r="E9" s="132">
        <v>0</v>
      </c>
      <c r="F9" s="132">
        <v>12.37</v>
      </c>
      <c r="G9" s="132">
        <v>0</v>
      </c>
      <c r="H9" s="132">
        <v>61.36</v>
      </c>
      <c r="I9" s="132">
        <v>10</v>
      </c>
      <c r="J9" s="132">
        <v>10</v>
      </c>
      <c r="K9" s="132">
        <v>10</v>
      </c>
      <c r="L9" s="132">
        <v>10</v>
      </c>
      <c r="M9" s="132">
        <v>10</v>
      </c>
      <c r="N9" s="132">
        <v>10</v>
      </c>
      <c r="O9" s="655">
        <f t="shared" si="0"/>
        <v>182.05</v>
      </c>
      <c r="P9" s="655">
        <v>120</v>
      </c>
    </row>
    <row r="10" spans="1:16" x14ac:dyDescent="0.2">
      <c r="A10" s="131" t="s">
        <v>242</v>
      </c>
      <c r="B10" s="122">
        <v>6109</v>
      </c>
      <c r="C10" s="132">
        <v>0</v>
      </c>
      <c r="D10" s="132">
        <v>0</v>
      </c>
      <c r="E10" s="132">
        <v>75.61</v>
      </c>
      <c r="F10" s="132">
        <v>0</v>
      </c>
      <c r="G10" s="132">
        <v>0</v>
      </c>
      <c r="H10" s="132">
        <v>0</v>
      </c>
      <c r="I10" s="132">
        <v>15</v>
      </c>
      <c r="J10" s="132">
        <v>15</v>
      </c>
      <c r="K10" s="132">
        <v>15</v>
      </c>
      <c r="L10" s="132">
        <v>15</v>
      </c>
      <c r="M10" s="132">
        <v>15</v>
      </c>
      <c r="N10" s="132">
        <v>15</v>
      </c>
      <c r="O10" s="655">
        <f t="shared" si="0"/>
        <v>165.61</v>
      </c>
      <c r="P10" s="655">
        <v>180</v>
      </c>
    </row>
    <row r="11" spans="1:16" x14ac:dyDescent="0.2">
      <c r="A11" s="131" t="s">
        <v>190</v>
      </c>
      <c r="B11" s="122">
        <v>6117</v>
      </c>
      <c r="C11" s="132">
        <v>19.55</v>
      </c>
      <c r="D11" s="132">
        <v>1.26</v>
      </c>
      <c r="E11" s="132">
        <v>0</v>
      </c>
      <c r="F11" s="132">
        <v>14.91</v>
      </c>
      <c r="G11" s="132">
        <v>0</v>
      </c>
      <c r="H11" s="132">
        <v>43.44</v>
      </c>
      <c r="I11" s="132">
        <v>35</v>
      </c>
      <c r="J11" s="132">
        <v>35</v>
      </c>
      <c r="K11" s="132">
        <v>35</v>
      </c>
      <c r="L11" s="132">
        <v>35</v>
      </c>
      <c r="M11" s="132">
        <v>35</v>
      </c>
      <c r="N11" s="132">
        <v>35</v>
      </c>
      <c r="O11" s="655">
        <f t="shared" si="0"/>
        <v>289.15999999999997</v>
      </c>
      <c r="P11" s="655">
        <v>420</v>
      </c>
    </row>
    <row r="12" spans="1:16" x14ac:dyDescent="0.2">
      <c r="A12" s="131" t="s">
        <v>191</v>
      </c>
      <c r="B12" s="122">
        <v>6122</v>
      </c>
      <c r="C12" s="132">
        <v>32.04</v>
      </c>
      <c r="D12" s="132">
        <v>31.09</v>
      </c>
      <c r="E12" s="132">
        <v>33.19</v>
      </c>
      <c r="F12" s="132">
        <v>33.19</v>
      </c>
      <c r="G12" s="132">
        <v>33.19</v>
      </c>
      <c r="H12" s="132">
        <v>33.19</v>
      </c>
      <c r="I12" s="132">
        <v>120</v>
      </c>
      <c r="J12" s="132">
        <v>120</v>
      </c>
      <c r="K12" s="132">
        <v>120</v>
      </c>
      <c r="L12" s="132">
        <v>120</v>
      </c>
      <c r="M12" s="132">
        <v>120</v>
      </c>
      <c r="N12" s="132">
        <v>120</v>
      </c>
      <c r="O12" s="655">
        <f t="shared" si="0"/>
        <v>915.89</v>
      </c>
      <c r="P12" s="655">
        <v>1440</v>
      </c>
    </row>
    <row r="13" spans="1:16" x14ac:dyDescent="0.2">
      <c r="A13" s="131" t="s">
        <v>249</v>
      </c>
      <c r="B13" s="122">
        <v>6179</v>
      </c>
      <c r="C13" s="132">
        <v>0</v>
      </c>
      <c r="D13" s="132">
        <v>0</v>
      </c>
      <c r="E13" s="132">
        <v>2252.7800000000002</v>
      </c>
      <c r="F13" s="132">
        <v>0</v>
      </c>
      <c r="G13" s="132">
        <v>86.28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500</v>
      </c>
      <c r="N13" s="132">
        <v>0</v>
      </c>
      <c r="O13" s="655">
        <f t="shared" si="0"/>
        <v>2839.0600000000004</v>
      </c>
      <c r="P13" s="655">
        <v>2000</v>
      </c>
    </row>
    <row r="14" spans="1:16" x14ac:dyDescent="0.2">
      <c r="A14" s="131" t="s">
        <v>262</v>
      </c>
      <c r="B14" s="122">
        <v>6206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2772.64</v>
      </c>
      <c r="I14" s="128">
        <v>0</v>
      </c>
      <c r="J14" s="128">
        <v>100</v>
      </c>
      <c r="K14" s="128">
        <v>0</v>
      </c>
      <c r="L14" s="128">
        <v>700</v>
      </c>
      <c r="M14" s="128">
        <v>100</v>
      </c>
      <c r="N14" s="128">
        <v>100</v>
      </c>
      <c r="O14" s="655">
        <f t="shared" si="0"/>
        <v>3772.64</v>
      </c>
      <c r="P14" s="655">
        <v>1500</v>
      </c>
    </row>
    <row r="15" spans="1:16" x14ac:dyDescent="0.2">
      <c r="A15" s="44"/>
      <c r="B15" s="44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447"/>
      <c r="P15" s="655"/>
    </row>
    <row r="16" spans="1:16" ht="15" customHeight="1" x14ac:dyDescent="0.2">
      <c r="A16" s="757" t="s">
        <v>28</v>
      </c>
      <c r="B16" s="757"/>
      <c r="C16" s="126">
        <f>SUM(C7:C14)</f>
        <v>2944.0600000000004</v>
      </c>
      <c r="D16" s="126">
        <f t="shared" ref="D16:O16" si="1">SUM(D7:D14)</f>
        <v>6991.17</v>
      </c>
      <c r="E16" s="126">
        <f t="shared" si="1"/>
        <v>5236.84</v>
      </c>
      <c r="F16" s="126">
        <f t="shared" si="1"/>
        <v>2935.73</v>
      </c>
      <c r="G16" s="126">
        <f t="shared" si="1"/>
        <v>2994.7300000000005</v>
      </c>
      <c r="H16" s="126">
        <f t="shared" si="1"/>
        <v>5785.89</v>
      </c>
      <c r="I16" s="126">
        <f t="shared" si="1"/>
        <v>3055.26</v>
      </c>
      <c r="J16" s="126">
        <f t="shared" si="1"/>
        <v>3155.26</v>
      </c>
      <c r="K16" s="126">
        <f t="shared" si="1"/>
        <v>4055.26</v>
      </c>
      <c r="L16" s="126">
        <f t="shared" si="1"/>
        <v>3755.26</v>
      </c>
      <c r="M16" s="126">
        <f t="shared" si="1"/>
        <v>3655.26</v>
      </c>
      <c r="N16" s="126">
        <f t="shared" si="1"/>
        <v>4155.26</v>
      </c>
      <c r="O16" s="126">
        <f t="shared" si="1"/>
        <v>48719.980000000018</v>
      </c>
      <c r="P16" s="506">
        <f>SUM(P7:P15)</f>
        <v>46002.65</v>
      </c>
    </row>
    <row r="20" spans="2:12" x14ac:dyDescent="0.2">
      <c r="B20" s="577"/>
      <c r="C20" s="577"/>
      <c r="D20" s="520"/>
      <c r="E20" s="455"/>
      <c r="F20" s="455"/>
      <c r="G20" s="455"/>
      <c r="H20" s="455"/>
      <c r="I20" s="455"/>
      <c r="J20" s="455"/>
      <c r="K20" s="455"/>
      <c r="L20" s="455"/>
    </row>
    <row r="21" spans="2:12" x14ac:dyDescent="0.2">
      <c r="B21" s="591"/>
      <c r="C21" s="520"/>
      <c r="D21" s="520"/>
      <c r="E21" s="455"/>
      <c r="F21" s="455"/>
      <c r="G21" s="455"/>
      <c r="H21" s="455"/>
      <c r="I21" s="455"/>
      <c r="J21" s="455"/>
      <c r="K21" s="455"/>
      <c r="L21" s="455"/>
    </row>
    <row r="24" spans="2:12" x14ac:dyDescent="0.2"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124"/>
    </row>
  </sheetData>
  <mergeCells count="1">
    <mergeCell ref="A16:B16"/>
  </mergeCells>
  <pageMargins left="0.7" right="0.7" top="0.75" bottom="0.75" header="0.3" footer="0.3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1"/>
  <sheetViews>
    <sheetView zoomScale="110" zoomScaleNormal="110" zoomScalePageLayoutView="110" workbookViewId="0">
      <pane xSplit="2" topLeftCell="C1" activePane="topRight" state="frozen"/>
      <selection pane="topRight" activeCell="D27" sqref="D27"/>
    </sheetView>
  </sheetViews>
  <sheetFormatPr baseColWidth="10" defaultColWidth="9.1640625" defaultRowHeight="11" x14ac:dyDescent="0.15"/>
  <cols>
    <col min="1" max="1" width="22.6640625" style="204" customWidth="1"/>
    <col min="2" max="8" width="9.1640625" style="204"/>
    <col min="9" max="9" width="10" style="204" customWidth="1"/>
    <col min="10" max="10" width="9.1640625" style="204"/>
    <col min="11" max="14" width="9.33203125" style="204" bestFit="1" customWidth="1"/>
    <col min="15" max="15" width="9.5" style="222" customWidth="1"/>
    <col min="16" max="16384" width="9.1640625" style="204"/>
  </cols>
  <sheetData>
    <row r="1" spans="1:16" ht="13" x14ac:dyDescent="0.15">
      <c r="A1" s="657" t="s">
        <v>263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6" ht="13" x14ac:dyDescent="0.15">
      <c r="A2" s="657" t="s">
        <v>264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</row>
    <row r="3" spans="1:16" ht="13" x14ac:dyDescent="0.15">
      <c r="A3" s="657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</row>
    <row r="4" spans="1:16" x14ac:dyDescent="0.15">
      <c r="A4" s="760"/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2" t="s">
        <v>265</v>
      </c>
      <c r="P4" s="763" t="s">
        <v>247</v>
      </c>
    </row>
    <row r="5" spans="1:16" s="209" customFormat="1" x14ac:dyDescent="0.15">
      <c r="A5" s="206" t="s">
        <v>170</v>
      </c>
      <c r="B5" s="207" t="s">
        <v>171</v>
      </c>
      <c r="C5" s="566" t="s">
        <v>172</v>
      </c>
      <c r="D5" s="566" t="s">
        <v>173</v>
      </c>
      <c r="E5" s="566" t="s">
        <v>174</v>
      </c>
      <c r="F5" s="566" t="s">
        <v>175</v>
      </c>
      <c r="G5" s="566" t="s">
        <v>176</v>
      </c>
      <c r="H5" s="566" t="s">
        <v>177</v>
      </c>
      <c r="I5" s="566" t="s">
        <v>178</v>
      </c>
      <c r="J5" s="566" t="s">
        <v>179</v>
      </c>
      <c r="K5" s="566" t="s">
        <v>180</v>
      </c>
      <c r="L5" s="566" t="s">
        <v>181</v>
      </c>
      <c r="M5" s="566" t="s">
        <v>182</v>
      </c>
      <c r="N5" s="566" t="s">
        <v>183</v>
      </c>
      <c r="O5" s="759"/>
      <c r="P5" s="759"/>
    </row>
    <row r="6" spans="1:16" x14ac:dyDescent="0.15">
      <c r="A6" s="210" t="s">
        <v>107</v>
      </c>
      <c r="B6" s="211"/>
      <c r="C6" s="245"/>
      <c r="D6" s="245"/>
      <c r="E6" s="245"/>
      <c r="F6" s="245"/>
      <c r="G6" s="245"/>
      <c r="H6" s="245"/>
      <c r="I6" s="211"/>
      <c r="J6" s="211"/>
      <c r="K6" s="211"/>
      <c r="L6" s="211"/>
      <c r="M6" s="211"/>
      <c r="N6" s="211"/>
      <c r="O6" s="212"/>
      <c r="P6" s="212"/>
    </row>
    <row r="7" spans="1:16" x14ac:dyDescent="0.15">
      <c r="A7" s="98" t="s">
        <v>266</v>
      </c>
      <c r="B7" s="213">
        <v>6004</v>
      </c>
      <c r="C7" s="273">
        <v>3201.56</v>
      </c>
      <c r="D7" s="273">
        <v>5560.65</v>
      </c>
      <c r="E7" s="273">
        <v>2832.78</v>
      </c>
      <c r="F7" s="273">
        <v>2832.78</v>
      </c>
      <c r="G7" s="273">
        <v>2832.78</v>
      </c>
      <c r="H7" s="273">
        <v>2832.78</v>
      </c>
      <c r="I7" s="273">
        <v>2832.78</v>
      </c>
      <c r="J7" s="273">
        <v>2832.78</v>
      </c>
      <c r="K7" s="273">
        <v>2832.78</v>
      </c>
      <c r="L7" s="273">
        <v>2832.78</v>
      </c>
      <c r="M7" s="273">
        <v>2832.78</v>
      </c>
      <c r="N7" s="273">
        <v>2832.78</v>
      </c>
      <c r="O7" s="205">
        <f>SUM(C7:N7)</f>
        <v>37090.009999999995</v>
      </c>
      <c r="P7" s="205">
        <v>37013.629999999997</v>
      </c>
    </row>
    <row r="8" spans="1:16" x14ac:dyDescent="0.15">
      <c r="A8" s="98" t="s">
        <v>267</v>
      </c>
      <c r="B8" s="213">
        <v>6006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1000</v>
      </c>
      <c r="L8" s="273">
        <v>0</v>
      </c>
      <c r="M8" s="273">
        <v>0</v>
      </c>
      <c r="N8" s="273">
        <v>1000</v>
      </c>
      <c r="O8" s="205">
        <f t="shared" ref="O8:O13" si="0">SUM(C8:N8)</f>
        <v>2000</v>
      </c>
      <c r="P8" s="205">
        <v>2000</v>
      </c>
    </row>
    <row r="9" spans="1:16" x14ac:dyDescent="0.15">
      <c r="A9" s="98" t="s">
        <v>268</v>
      </c>
      <c r="B9" s="215">
        <v>6105</v>
      </c>
      <c r="C9" s="273">
        <v>31.64</v>
      </c>
      <c r="D9" s="273">
        <v>12</v>
      </c>
      <c r="E9" s="273">
        <v>5.27</v>
      </c>
      <c r="F9" s="273">
        <v>0</v>
      </c>
      <c r="G9" s="273">
        <v>0</v>
      </c>
      <c r="H9" s="273">
        <v>0</v>
      </c>
      <c r="I9" s="273">
        <v>10</v>
      </c>
      <c r="J9" s="273">
        <v>10</v>
      </c>
      <c r="K9" s="273">
        <v>10</v>
      </c>
      <c r="L9" s="273">
        <v>10</v>
      </c>
      <c r="M9" s="273">
        <v>10</v>
      </c>
      <c r="N9" s="273">
        <v>10</v>
      </c>
      <c r="O9" s="205">
        <f t="shared" si="0"/>
        <v>108.91</v>
      </c>
      <c r="P9" s="205">
        <v>120</v>
      </c>
    </row>
    <row r="10" spans="1:16" x14ac:dyDescent="0.15">
      <c r="A10" s="98" t="s">
        <v>269</v>
      </c>
      <c r="B10" s="215">
        <v>6109</v>
      </c>
      <c r="C10" s="273">
        <v>6.08</v>
      </c>
      <c r="D10" s="273">
        <v>0</v>
      </c>
      <c r="E10" s="273">
        <v>73.94</v>
      </c>
      <c r="F10" s="273">
        <v>8.0399999999999991</v>
      </c>
      <c r="G10" s="273">
        <v>0</v>
      </c>
      <c r="H10" s="273">
        <v>0</v>
      </c>
      <c r="I10" s="273">
        <v>15</v>
      </c>
      <c r="J10" s="273">
        <v>15</v>
      </c>
      <c r="K10" s="273">
        <v>15</v>
      </c>
      <c r="L10" s="273">
        <v>15</v>
      </c>
      <c r="M10" s="273">
        <v>15</v>
      </c>
      <c r="N10" s="273">
        <v>15</v>
      </c>
      <c r="O10" s="205">
        <f t="shared" si="0"/>
        <v>178.06</v>
      </c>
      <c r="P10" s="205">
        <v>180</v>
      </c>
    </row>
    <row r="11" spans="1:16" x14ac:dyDescent="0.15">
      <c r="A11" s="98" t="s">
        <v>270</v>
      </c>
      <c r="B11" s="215">
        <v>6117</v>
      </c>
      <c r="C11" s="273">
        <v>32.130000000000003</v>
      </c>
      <c r="D11" s="273">
        <v>38.57</v>
      </c>
      <c r="E11" s="273">
        <v>26.46</v>
      </c>
      <c r="F11" s="273">
        <v>33.6</v>
      </c>
      <c r="G11" s="273">
        <v>17.920000000000002</v>
      </c>
      <c r="H11" s="273">
        <v>38.57</v>
      </c>
      <c r="I11" s="273">
        <v>35</v>
      </c>
      <c r="J11" s="273">
        <v>35</v>
      </c>
      <c r="K11" s="273">
        <v>35</v>
      </c>
      <c r="L11" s="273">
        <v>35</v>
      </c>
      <c r="M11" s="273">
        <v>35</v>
      </c>
      <c r="N11" s="273">
        <v>35</v>
      </c>
      <c r="O11" s="205">
        <f t="shared" si="0"/>
        <v>397.25</v>
      </c>
      <c r="P11" s="205">
        <v>420</v>
      </c>
    </row>
    <row r="12" spans="1:16" x14ac:dyDescent="0.15">
      <c r="A12" s="98" t="s">
        <v>271</v>
      </c>
      <c r="B12" s="215">
        <v>6122</v>
      </c>
      <c r="C12" s="273">
        <v>31.08</v>
      </c>
      <c r="D12" s="273">
        <v>111.08</v>
      </c>
      <c r="E12" s="273">
        <v>113.18</v>
      </c>
      <c r="F12" s="273">
        <v>113.18</v>
      </c>
      <c r="G12" s="273">
        <v>113.18</v>
      </c>
      <c r="H12" s="273">
        <v>33.18</v>
      </c>
      <c r="I12" s="518">
        <v>200</v>
      </c>
      <c r="J12" s="273">
        <v>120</v>
      </c>
      <c r="K12" s="273">
        <v>120</v>
      </c>
      <c r="L12" s="273">
        <v>120</v>
      </c>
      <c r="M12" s="273">
        <v>120</v>
      </c>
      <c r="N12" s="273">
        <v>120</v>
      </c>
      <c r="O12" s="205">
        <f t="shared" si="0"/>
        <v>1314.88</v>
      </c>
      <c r="P12" s="205">
        <v>1440</v>
      </c>
    </row>
    <row r="13" spans="1:16" x14ac:dyDescent="0.15">
      <c r="A13" s="98" t="s">
        <v>272</v>
      </c>
      <c r="B13" s="215">
        <v>6179</v>
      </c>
      <c r="C13" s="274">
        <v>361.59</v>
      </c>
      <c r="D13" s="274">
        <v>305.52</v>
      </c>
      <c r="E13" s="274">
        <v>765.36</v>
      </c>
      <c r="F13" s="274">
        <v>765.36</v>
      </c>
      <c r="G13" s="274">
        <v>903.76</v>
      </c>
      <c r="H13" s="274">
        <v>292.19</v>
      </c>
      <c r="I13" s="518">
        <v>200</v>
      </c>
      <c r="J13" s="274">
        <v>0</v>
      </c>
      <c r="K13" s="274">
        <v>0</v>
      </c>
      <c r="L13" s="274">
        <v>0</v>
      </c>
      <c r="M13" s="274">
        <v>0</v>
      </c>
      <c r="N13" s="518">
        <v>400</v>
      </c>
      <c r="O13" s="205">
        <f t="shared" si="0"/>
        <v>3993.78</v>
      </c>
      <c r="P13" s="205">
        <v>2000</v>
      </c>
    </row>
    <row r="14" spans="1:16" s="217" customFormat="1" ht="12" x14ac:dyDescent="0.15">
      <c r="A14" s="761" t="s">
        <v>209</v>
      </c>
      <c r="B14" s="761"/>
      <c r="C14" s="268">
        <f>SUM(C7:C13)</f>
        <v>3664.08</v>
      </c>
      <c r="D14" s="268">
        <f t="shared" ref="D14:O14" si="1">SUM(D7:D13)</f>
        <v>6027.82</v>
      </c>
      <c r="E14" s="268">
        <f t="shared" si="1"/>
        <v>3816.9900000000002</v>
      </c>
      <c r="F14" s="268">
        <f t="shared" si="1"/>
        <v>3752.96</v>
      </c>
      <c r="G14" s="268">
        <f t="shared" si="1"/>
        <v>3867.6400000000003</v>
      </c>
      <c r="H14" s="268">
        <f t="shared" si="1"/>
        <v>3196.7200000000003</v>
      </c>
      <c r="I14" s="216">
        <f t="shared" si="1"/>
        <v>3292.78</v>
      </c>
      <c r="J14" s="216">
        <f t="shared" si="1"/>
        <v>3012.78</v>
      </c>
      <c r="K14" s="216">
        <f t="shared" si="1"/>
        <v>4012.78</v>
      </c>
      <c r="L14" s="216">
        <f t="shared" si="1"/>
        <v>3012.78</v>
      </c>
      <c r="M14" s="216">
        <f t="shared" si="1"/>
        <v>3012.78</v>
      </c>
      <c r="N14" s="216">
        <f t="shared" si="1"/>
        <v>4412.7800000000007</v>
      </c>
      <c r="O14" s="567">
        <f t="shared" si="1"/>
        <v>45082.889999999992</v>
      </c>
      <c r="P14" s="567">
        <f>SUM(P7:P13)</f>
        <v>43173.63</v>
      </c>
    </row>
    <row r="15" spans="1:16" x14ac:dyDescent="0.1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3"/>
    </row>
    <row r="16" spans="1:16" x14ac:dyDescent="0.15">
      <c r="A16" s="202"/>
      <c r="B16" s="202"/>
      <c r="C16" s="218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3"/>
    </row>
    <row r="17" spans="1:15" x14ac:dyDescent="0.15">
      <c r="A17" s="202"/>
      <c r="B17" s="202"/>
      <c r="C17" s="202"/>
      <c r="D17" s="220"/>
      <c r="E17" s="221"/>
      <c r="F17" s="221"/>
      <c r="G17" s="221"/>
      <c r="H17" s="202"/>
      <c r="I17" s="202"/>
      <c r="J17" s="202"/>
      <c r="K17" s="202"/>
      <c r="L17" s="202"/>
      <c r="M17" s="202"/>
      <c r="N17" s="202"/>
      <c r="O17" s="203"/>
    </row>
    <row r="18" spans="1:15" x14ac:dyDescent="0.15">
      <c r="A18" s="202"/>
      <c r="B18" s="202"/>
      <c r="C18" s="202"/>
      <c r="D18" s="220"/>
      <c r="E18" s="221"/>
      <c r="F18" s="221"/>
      <c r="G18" s="221"/>
      <c r="H18" s="202"/>
      <c r="I18" s="202"/>
      <c r="J18" s="202"/>
      <c r="K18" s="202"/>
      <c r="L18" s="202"/>
      <c r="M18" s="202"/>
      <c r="N18" s="202"/>
      <c r="O18" s="203"/>
    </row>
    <row r="19" spans="1:15" x14ac:dyDescent="0.15">
      <c r="A19" s="202"/>
      <c r="B19" s="202"/>
      <c r="C19" s="219"/>
      <c r="D19" s="220"/>
      <c r="E19" s="221"/>
      <c r="F19" s="221"/>
      <c r="G19" s="221"/>
      <c r="H19" s="202"/>
      <c r="I19" s="202"/>
      <c r="J19" s="202"/>
      <c r="K19" s="202"/>
      <c r="L19" s="202"/>
      <c r="M19" s="202"/>
      <c r="N19" s="202"/>
      <c r="O19" s="203"/>
    </row>
    <row r="20" spans="1:15" x14ac:dyDescent="0.15">
      <c r="A20" s="202"/>
      <c r="B20" s="202"/>
      <c r="C20" s="219"/>
      <c r="D20" s="220"/>
      <c r="E20" s="221"/>
      <c r="F20" s="221"/>
      <c r="G20" s="221"/>
      <c r="H20" s="202"/>
      <c r="I20" s="202"/>
      <c r="J20" s="202"/>
      <c r="K20" s="202"/>
      <c r="L20" s="202"/>
      <c r="M20" s="202"/>
      <c r="N20" s="202"/>
      <c r="O20" s="203"/>
    </row>
    <row r="21" spans="1:15" x14ac:dyDescent="0.15">
      <c r="A21" s="202"/>
      <c r="B21" s="202"/>
      <c r="C21" s="219"/>
      <c r="D21" s="220"/>
      <c r="E21" s="221"/>
      <c r="F21" s="221"/>
      <c r="G21" s="221"/>
      <c r="H21" s="202"/>
      <c r="I21" s="202"/>
      <c r="J21" s="202"/>
      <c r="K21" s="202"/>
      <c r="L21" s="202"/>
      <c r="M21" s="202"/>
      <c r="N21" s="202"/>
      <c r="O21" s="203"/>
    </row>
    <row r="22" spans="1:15" x14ac:dyDescent="0.15">
      <c r="A22" s="202"/>
      <c r="B22" s="202"/>
      <c r="C22" s="219"/>
      <c r="D22" s="220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3"/>
    </row>
    <row r="23" spans="1:15" x14ac:dyDescent="0.15">
      <c r="A23" s="202"/>
      <c r="B23" s="202"/>
      <c r="C23" s="219"/>
      <c r="D23" s="220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3"/>
    </row>
    <row r="24" spans="1:15" x14ac:dyDescent="0.15">
      <c r="A24" s="202"/>
      <c r="B24" s="202"/>
      <c r="C24" s="219"/>
      <c r="D24" s="220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3"/>
    </row>
    <row r="25" spans="1:15" x14ac:dyDescent="0.15">
      <c r="A25" s="202"/>
      <c r="B25" s="202"/>
      <c r="C25" s="219"/>
      <c r="D25" s="220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3"/>
    </row>
    <row r="26" spans="1:15" x14ac:dyDescent="0.15">
      <c r="A26" s="202"/>
      <c r="B26" s="202"/>
      <c r="C26" s="219"/>
      <c r="D26" s="220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3"/>
    </row>
    <row r="27" spans="1:15" x14ac:dyDescent="0.15">
      <c r="A27" s="202"/>
      <c r="B27" s="202"/>
      <c r="C27" s="219"/>
      <c r="D27" s="220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3"/>
    </row>
    <row r="28" spans="1:15" x14ac:dyDescent="0.15">
      <c r="A28" s="202"/>
      <c r="B28" s="202"/>
      <c r="C28" s="220"/>
      <c r="D28" s="220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</row>
    <row r="29" spans="1:15" x14ac:dyDescent="0.15">
      <c r="A29" s="202"/>
      <c r="B29" s="202"/>
      <c r="C29" s="220"/>
      <c r="D29" s="220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3"/>
    </row>
    <row r="30" spans="1:15" x14ac:dyDescent="0.15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3"/>
    </row>
    <row r="31" spans="1:15" x14ac:dyDescent="0.1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3"/>
    </row>
    <row r="32" spans="1:15" x14ac:dyDescent="0.15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3"/>
    </row>
    <row r="33" spans="1:15" x14ac:dyDescent="0.1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3"/>
    </row>
    <row r="34" spans="1:15" x14ac:dyDescent="0.1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3"/>
    </row>
    <row r="35" spans="1:15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</row>
    <row r="36" spans="1:15" x14ac:dyDescent="0.15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3"/>
    </row>
    <row r="37" spans="1:15" x14ac:dyDescent="0.15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3"/>
    </row>
    <row r="38" spans="1:15" x14ac:dyDescent="0.15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3"/>
    </row>
    <row r="39" spans="1:15" x14ac:dyDescent="0.1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3"/>
    </row>
    <row r="40" spans="1:15" x14ac:dyDescent="0.15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3"/>
    </row>
    <row r="41" spans="1:15" x14ac:dyDescent="0.15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3"/>
    </row>
  </sheetData>
  <sheetProtection selectLockedCells="1"/>
  <mergeCells count="4">
    <mergeCell ref="A4:N4"/>
    <mergeCell ref="A14:B14"/>
    <mergeCell ref="O4:O5"/>
    <mergeCell ref="P4:P5"/>
  </mergeCells>
  <pageMargins left="0.17" right="0.16" top="0.17" bottom="0.16" header="0.17" footer="0.16"/>
  <pageSetup scale="8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1"/>
  <sheetViews>
    <sheetView zoomScale="104" workbookViewId="0">
      <selection activeCell="A19" sqref="A19:F22"/>
    </sheetView>
  </sheetViews>
  <sheetFormatPr baseColWidth="10" defaultColWidth="8.83203125" defaultRowHeight="15" x14ac:dyDescent="0.2"/>
  <cols>
    <col min="1" max="1" width="27.83203125" customWidth="1"/>
    <col min="2" max="2" width="8.6640625" customWidth="1"/>
    <col min="3" max="16" width="13.33203125" customWidth="1"/>
    <col min="18" max="18" width="9.1640625" bestFit="1" customWidth="1"/>
  </cols>
  <sheetData>
    <row r="1" spans="1:18" x14ac:dyDescent="0.2">
      <c r="A1" s="654" t="s">
        <v>273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x14ac:dyDescent="0.2">
      <c r="A2" s="654" t="s">
        <v>274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</row>
    <row r="4" spans="1:18" x14ac:dyDescent="0.2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755" t="s">
        <v>275</v>
      </c>
      <c r="P4" s="756" t="s">
        <v>213</v>
      </c>
      <c r="Q4" s="455"/>
      <c r="R4" s="455"/>
    </row>
    <row r="5" spans="1:18" x14ac:dyDescent="0.2">
      <c r="A5" s="116" t="s">
        <v>170</v>
      </c>
      <c r="B5" s="11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236</v>
      </c>
      <c r="M5" s="446" t="s">
        <v>182</v>
      </c>
      <c r="N5" s="446" t="s">
        <v>183</v>
      </c>
      <c r="O5" s="759"/>
      <c r="P5" s="759"/>
      <c r="Q5" s="455"/>
      <c r="R5" s="455"/>
    </row>
    <row r="6" spans="1:18" x14ac:dyDescent="0.2">
      <c r="A6" s="118" t="s">
        <v>107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119"/>
      <c r="Q6" s="455"/>
      <c r="R6" s="455"/>
    </row>
    <row r="7" spans="1:18" x14ac:dyDescent="0.2">
      <c r="A7" s="98" t="s">
        <v>248</v>
      </c>
      <c r="B7" s="442">
        <v>6004</v>
      </c>
      <c r="C7" s="144">
        <v>2680.88</v>
      </c>
      <c r="D7" s="144">
        <v>6587.17</v>
      </c>
      <c r="E7" s="144">
        <v>2710.2</v>
      </c>
      <c r="F7" s="144">
        <v>2710.2</v>
      </c>
      <c r="G7" s="144">
        <v>2710.2</v>
      </c>
      <c r="H7" s="144">
        <v>2710.2</v>
      </c>
      <c r="I7" s="144">
        <v>2710.2</v>
      </c>
      <c r="J7" s="144">
        <v>2710.2</v>
      </c>
      <c r="K7" s="144">
        <v>2710.2</v>
      </c>
      <c r="L7" s="144">
        <v>2742.86</v>
      </c>
      <c r="M7" s="144">
        <v>2742.86</v>
      </c>
      <c r="N7" s="144">
        <v>2742.86</v>
      </c>
      <c r="O7" s="276">
        <f>SUM(C7:N7)</f>
        <v>36468.030000000006</v>
      </c>
      <c r="P7" s="653">
        <v>36046.300000000003</v>
      </c>
      <c r="Q7" s="455"/>
      <c r="R7" s="455"/>
    </row>
    <row r="8" spans="1:18" x14ac:dyDescent="0.2">
      <c r="A8" s="98" t="s">
        <v>276</v>
      </c>
      <c r="B8" s="442">
        <v>6006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1000</v>
      </c>
      <c r="L8" s="100">
        <v>0</v>
      </c>
      <c r="M8" s="100">
        <v>0</v>
      </c>
      <c r="N8" s="100">
        <v>1000</v>
      </c>
      <c r="O8" s="653">
        <f>SUM(C8:N8)</f>
        <v>2000</v>
      </c>
      <c r="P8" s="653">
        <v>2000</v>
      </c>
      <c r="Q8" s="455"/>
      <c r="R8" s="455"/>
    </row>
    <row r="9" spans="1:18" x14ac:dyDescent="0.2">
      <c r="A9" s="98" t="s">
        <v>241</v>
      </c>
      <c r="B9" s="442">
        <v>6105</v>
      </c>
      <c r="C9" s="144">
        <v>0</v>
      </c>
      <c r="D9" s="144">
        <v>31.87</v>
      </c>
      <c r="E9" s="144">
        <v>19.41</v>
      </c>
      <c r="F9" s="144">
        <v>0</v>
      </c>
      <c r="G9" s="144">
        <v>0</v>
      </c>
      <c r="H9" s="144">
        <v>25.38</v>
      </c>
      <c r="I9" s="144">
        <v>20</v>
      </c>
      <c r="J9" s="144">
        <v>20</v>
      </c>
      <c r="K9" s="144">
        <v>20</v>
      </c>
      <c r="L9" s="144">
        <v>20</v>
      </c>
      <c r="M9" s="144">
        <v>20</v>
      </c>
      <c r="N9" s="144">
        <v>20</v>
      </c>
      <c r="O9" s="276">
        <f t="shared" ref="O9:O14" si="0">SUM(C9:N9)</f>
        <v>196.66</v>
      </c>
      <c r="P9" s="653">
        <v>120</v>
      </c>
      <c r="Q9" s="455"/>
      <c r="R9" s="653"/>
    </row>
    <row r="10" spans="1:18" x14ac:dyDescent="0.2">
      <c r="A10" s="98" t="s">
        <v>242</v>
      </c>
      <c r="B10" s="442">
        <v>6109</v>
      </c>
      <c r="C10" s="100">
        <v>110.37</v>
      </c>
      <c r="D10" s="100">
        <v>15.1</v>
      </c>
      <c r="E10" s="100">
        <v>73.94</v>
      </c>
      <c r="F10" s="100">
        <v>0</v>
      </c>
      <c r="G10" s="100">
        <v>9.3699999999999992</v>
      </c>
      <c r="H10" s="100">
        <v>2.77</v>
      </c>
      <c r="I10" s="100">
        <v>15</v>
      </c>
      <c r="J10" s="100">
        <v>15</v>
      </c>
      <c r="K10" s="100">
        <v>15</v>
      </c>
      <c r="L10" s="100">
        <v>15</v>
      </c>
      <c r="M10" s="100">
        <v>15</v>
      </c>
      <c r="N10" s="100">
        <v>15</v>
      </c>
      <c r="O10" s="653">
        <f t="shared" si="0"/>
        <v>301.55</v>
      </c>
      <c r="P10" s="504">
        <v>180</v>
      </c>
      <c r="Q10" s="455"/>
      <c r="R10" s="653"/>
    </row>
    <row r="11" spans="1:18" x14ac:dyDescent="0.2">
      <c r="A11" s="98" t="s">
        <v>190</v>
      </c>
      <c r="B11" s="442">
        <v>6117</v>
      </c>
      <c r="C11" s="144">
        <v>6.44</v>
      </c>
      <c r="D11" s="144">
        <v>21.35</v>
      </c>
      <c r="E11" s="144">
        <v>77.91</v>
      </c>
      <c r="F11" s="144">
        <v>112.92</v>
      </c>
      <c r="G11" s="144">
        <v>31.5</v>
      </c>
      <c r="H11" s="144">
        <v>24.01</v>
      </c>
      <c r="I11" s="144">
        <v>35</v>
      </c>
      <c r="J11" s="144">
        <v>35</v>
      </c>
      <c r="K11" s="144">
        <v>35</v>
      </c>
      <c r="L11" s="144">
        <v>35</v>
      </c>
      <c r="M11" s="144">
        <v>35</v>
      </c>
      <c r="N11" s="144">
        <v>35</v>
      </c>
      <c r="O11" s="653">
        <f t="shared" si="0"/>
        <v>484.13</v>
      </c>
      <c r="P11" s="653">
        <v>420</v>
      </c>
      <c r="Q11" s="455"/>
      <c r="R11" s="476"/>
    </row>
    <row r="12" spans="1:18" x14ac:dyDescent="0.2">
      <c r="A12" s="456" t="s">
        <v>191</v>
      </c>
      <c r="B12" s="442">
        <v>6122</v>
      </c>
      <c r="C12" s="144">
        <v>247.08</v>
      </c>
      <c r="D12" s="144">
        <v>31.02</v>
      </c>
      <c r="E12" s="144">
        <v>33.06</v>
      </c>
      <c r="F12" s="144">
        <v>32.72</v>
      </c>
      <c r="G12" s="144">
        <v>32.799999999999997</v>
      </c>
      <c r="H12" s="144">
        <v>32.880000000000003</v>
      </c>
      <c r="I12" s="144">
        <v>120</v>
      </c>
      <c r="J12" s="144">
        <v>120</v>
      </c>
      <c r="K12" s="144">
        <v>120</v>
      </c>
      <c r="L12" s="144">
        <v>120</v>
      </c>
      <c r="M12" s="144">
        <v>120</v>
      </c>
      <c r="N12" s="144">
        <v>120</v>
      </c>
      <c r="O12" s="653">
        <f t="shared" si="0"/>
        <v>1129.56</v>
      </c>
      <c r="P12" s="653">
        <v>1440</v>
      </c>
      <c r="Q12" s="455"/>
      <c r="R12" s="455"/>
    </row>
    <row r="13" spans="1:18" x14ac:dyDescent="0.2">
      <c r="A13" s="98" t="s">
        <v>249</v>
      </c>
      <c r="B13" s="442">
        <v>6179</v>
      </c>
      <c r="C13" s="100">
        <v>1335.79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900</v>
      </c>
      <c r="J13" s="100">
        <v>0</v>
      </c>
      <c r="K13" s="100">
        <v>0</v>
      </c>
      <c r="L13" s="100">
        <v>264</v>
      </c>
      <c r="M13" s="100">
        <v>0</v>
      </c>
      <c r="N13" s="100">
        <v>0</v>
      </c>
      <c r="O13" s="653">
        <f t="shared" si="0"/>
        <v>2499.79</v>
      </c>
      <c r="P13" s="504">
        <v>2500</v>
      </c>
      <c r="Q13" s="455"/>
      <c r="R13" s="576"/>
    </row>
    <row r="14" spans="1:18" x14ac:dyDescent="0.2">
      <c r="A14" s="98" t="s">
        <v>208</v>
      </c>
      <c r="B14" s="442">
        <v>6206</v>
      </c>
      <c r="C14" s="100">
        <v>0</v>
      </c>
      <c r="D14" s="100">
        <v>0</v>
      </c>
      <c r="E14" s="100">
        <v>0</v>
      </c>
      <c r="F14" s="100">
        <v>203.38</v>
      </c>
      <c r="G14" s="100">
        <v>66.67</v>
      </c>
      <c r="H14" s="100">
        <v>0</v>
      </c>
      <c r="I14" s="100">
        <v>0</v>
      </c>
      <c r="J14" s="100">
        <v>0</v>
      </c>
      <c r="K14" s="100">
        <v>0</v>
      </c>
      <c r="L14" s="100">
        <v>250</v>
      </c>
      <c r="M14" s="100">
        <v>0</v>
      </c>
      <c r="N14" s="100">
        <v>0</v>
      </c>
      <c r="O14" s="653">
        <f t="shared" si="0"/>
        <v>520.04999999999995</v>
      </c>
      <c r="P14" s="504">
        <v>1000</v>
      </c>
      <c r="Q14" s="455"/>
      <c r="R14" s="455"/>
    </row>
    <row r="15" spans="1:18" s="455" customFormat="1" x14ac:dyDescent="0.2">
      <c r="A15" s="98"/>
      <c r="B15" s="442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653"/>
      <c r="P15" s="653"/>
    </row>
    <row r="16" spans="1:18" x14ac:dyDescent="0.2">
      <c r="A16" s="615" t="s">
        <v>209</v>
      </c>
      <c r="B16" s="120"/>
      <c r="C16" s="120">
        <f>SUM(C7:C14)</f>
        <v>4380.5599999999995</v>
      </c>
      <c r="D16" s="120">
        <f t="shared" ref="D16:P16" si="1">SUM(D7:D14)</f>
        <v>6686.5100000000011</v>
      </c>
      <c r="E16" s="120">
        <f t="shared" si="1"/>
        <v>2914.5199999999995</v>
      </c>
      <c r="F16" s="120">
        <f t="shared" si="1"/>
        <v>3059.22</v>
      </c>
      <c r="G16" s="120">
        <f t="shared" si="1"/>
        <v>2850.54</v>
      </c>
      <c r="H16" s="120">
        <f t="shared" si="1"/>
        <v>2795.2400000000002</v>
      </c>
      <c r="I16" s="120">
        <f t="shared" si="1"/>
        <v>3800.2</v>
      </c>
      <c r="J16" s="120">
        <f t="shared" si="1"/>
        <v>2900.2</v>
      </c>
      <c r="K16" s="120">
        <f t="shared" si="1"/>
        <v>3900.2</v>
      </c>
      <c r="L16" s="120">
        <f t="shared" si="1"/>
        <v>3446.86</v>
      </c>
      <c r="M16" s="120">
        <f t="shared" si="1"/>
        <v>2932.86</v>
      </c>
      <c r="N16" s="120">
        <f t="shared" si="1"/>
        <v>3932.86</v>
      </c>
      <c r="O16" s="121">
        <f t="shared" si="1"/>
        <v>43599.770000000011</v>
      </c>
      <c r="P16" s="121">
        <f t="shared" si="1"/>
        <v>43706.3</v>
      </c>
      <c r="Q16" s="455"/>
      <c r="R16" s="455"/>
    </row>
    <row r="19" spans="1:1" x14ac:dyDescent="0.2">
      <c r="A19" s="578"/>
    </row>
    <row r="20" spans="1:1" x14ac:dyDescent="0.2">
      <c r="A20" s="577"/>
    </row>
    <row r="21" spans="1:1" x14ac:dyDescent="0.2">
      <c r="A21" s="577"/>
    </row>
  </sheetData>
  <mergeCells count="2">
    <mergeCell ref="O4:O5"/>
    <mergeCell ref="P4:P5"/>
  </mergeCells>
  <pageMargins left="0.7" right="0.7" top="0.75" bottom="0.75" header="0.3" footer="0.3"/>
  <pageSetup scale="5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0"/>
  <sheetViews>
    <sheetView zoomScale="110" workbookViewId="0">
      <selection activeCell="A17" sqref="A17:R23"/>
    </sheetView>
  </sheetViews>
  <sheetFormatPr baseColWidth="10" defaultColWidth="8.83203125" defaultRowHeight="15" x14ac:dyDescent="0.2"/>
  <cols>
    <col min="1" max="1" width="22.5" customWidth="1"/>
    <col min="8" max="8" width="10.83203125" bestFit="1" customWidth="1"/>
    <col min="10" max="10" width="10.5" bestFit="1" customWidth="1"/>
    <col min="11" max="11" width="10.1640625" bestFit="1" customWidth="1"/>
  </cols>
  <sheetData>
    <row r="1" spans="1:16" x14ac:dyDescent="0.2">
      <c r="A1" s="654" t="s">
        <v>277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654" t="s">
        <v>278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755" t="s">
        <v>279</v>
      </c>
      <c r="P4" s="756" t="s">
        <v>280</v>
      </c>
    </row>
    <row r="5" spans="1:16" x14ac:dyDescent="0.2">
      <c r="A5" s="116" t="s">
        <v>170</v>
      </c>
      <c r="B5" s="11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236</v>
      </c>
      <c r="M5" s="446" t="s">
        <v>182</v>
      </c>
      <c r="N5" s="446" t="s">
        <v>183</v>
      </c>
      <c r="O5" s="759"/>
      <c r="P5" s="759"/>
    </row>
    <row r="6" spans="1:16" x14ac:dyDescent="0.2">
      <c r="A6" s="118" t="s">
        <v>107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119"/>
    </row>
    <row r="7" spans="1:16" x14ac:dyDescent="0.2">
      <c r="A7" s="98" t="s">
        <v>281</v>
      </c>
      <c r="B7" s="442">
        <v>6001</v>
      </c>
      <c r="C7" s="564">
        <v>4068.16</v>
      </c>
      <c r="D7" s="564">
        <v>4068.16</v>
      </c>
      <c r="E7" s="564">
        <v>4134.24</v>
      </c>
      <c r="F7" s="564">
        <v>4068.16</v>
      </c>
      <c r="G7" s="564">
        <v>4068.16</v>
      </c>
      <c r="H7" s="564">
        <v>4068.16</v>
      </c>
      <c r="I7" s="565">
        <v>4134.24</v>
      </c>
      <c r="J7" s="565">
        <v>4613.18</v>
      </c>
      <c r="K7" s="565">
        <v>4213.18</v>
      </c>
      <c r="L7" s="565">
        <v>4279.26</v>
      </c>
      <c r="M7" s="565">
        <v>4213.18</v>
      </c>
      <c r="N7" s="565">
        <v>4279.26</v>
      </c>
      <c r="O7" s="653">
        <f>SUM(C7:N7)</f>
        <v>50207.340000000004</v>
      </c>
      <c r="P7" s="653">
        <v>48848.52</v>
      </c>
    </row>
    <row r="8" spans="1:16" x14ac:dyDescent="0.2">
      <c r="A8" s="98" t="s">
        <v>241</v>
      </c>
      <c r="B8" s="442">
        <v>6105</v>
      </c>
      <c r="C8" s="564">
        <v>0</v>
      </c>
      <c r="D8" s="564">
        <v>0</v>
      </c>
      <c r="E8" s="564">
        <v>0</v>
      </c>
      <c r="F8" s="564">
        <v>0</v>
      </c>
      <c r="G8" s="564">
        <v>0</v>
      </c>
      <c r="H8" s="564">
        <v>0</v>
      </c>
      <c r="I8" s="565">
        <v>5</v>
      </c>
      <c r="J8" s="565">
        <v>5</v>
      </c>
      <c r="K8" s="565">
        <v>5</v>
      </c>
      <c r="L8" s="565">
        <v>5</v>
      </c>
      <c r="M8" s="565">
        <v>5</v>
      </c>
      <c r="N8" s="565">
        <v>5</v>
      </c>
      <c r="O8" s="653">
        <f t="shared" ref="O8:O13" si="0">SUM(C8:N8)</f>
        <v>30</v>
      </c>
      <c r="P8" s="653">
        <v>60</v>
      </c>
    </row>
    <row r="9" spans="1:16" x14ac:dyDescent="0.2">
      <c r="A9" s="98" t="s">
        <v>188</v>
      </c>
      <c r="B9" s="442">
        <v>6109</v>
      </c>
      <c r="C9" s="564">
        <v>6.31</v>
      </c>
      <c r="D9" s="564">
        <v>18.010000000000002</v>
      </c>
      <c r="E9" s="564">
        <v>6.31</v>
      </c>
      <c r="F9" s="564">
        <v>0</v>
      </c>
      <c r="G9" s="564">
        <v>0</v>
      </c>
      <c r="H9" s="564">
        <v>0</v>
      </c>
      <c r="I9" s="565">
        <v>15</v>
      </c>
      <c r="J9" s="565">
        <v>15</v>
      </c>
      <c r="K9" s="565">
        <v>15</v>
      </c>
      <c r="L9" s="565">
        <v>15</v>
      </c>
      <c r="M9" s="565">
        <v>15</v>
      </c>
      <c r="N9" s="565">
        <v>15</v>
      </c>
      <c r="O9" s="653">
        <f t="shared" si="0"/>
        <v>120.63</v>
      </c>
      <c r="P9" s="653">
        <v>480</v>
      </c>
    </row>
    <row r="10" spans="1:16" x14ac:dyDescent="0.2">
      <c r="A10" s="98" t="s">
        <v>190</v>
      </c>
      <c r="B10" s="442">
        <v>6117</v>
      </c>
      <c r="C10" s="564">
        <v>92.9</v>
      </c>
      <c r="D10" s="564">
        <v>21.07</v>
      </c>
      <c r="E10" s="564">
        <v>32.06</v>
      </c>
      <c r="F10" s="564">
        <v>28.42</v>
      </c>
      <c r="G10" s="564">
        <v>7.49</v>
      </c>
      <c r="H10" s="564">
        <v>16.170000000000002</v>
      </c>
      <c r="I10" s="565">
        <v>30</v>
      </c>
      <c r="J10" s="565">
        <v>30</v>
      </c>
      <c r="K10" s="565">
        <v>30</v>
      </c>
      <c r="L10" s="565">
        <v>30</v>
      </c>
      <c r="M10" s="565">
        <v>30</v>
      </c>
      <c r="N10" s="565">
        <v>30</v>
      </c>
      <c r="O10" s="653">
        <f t="shared" si="0"/>
        <v>378.11</v>
      </c>
      <c r="P10" s="653">
        <v>360</v>
      </c>
    </row>
    <row r="11" spans="1:16" x14ac:dyDescent="0.2">
      <c r="A11" s="98" t="s">
        <v>191</v>
      </c>
      <c r="B11" s="442">
        <v>6122</v>
      </c>
      <c r="C11" s="564">
        <v>0</v>
      </c>
      <c r="D11" s="564">
        <v>18.920000000000002</v>
      </c>
      <c r="E11" s="564">
        <v>0</v>
      </c>
      <c r="F11" s="564">
        <v>0</v>
      </c>
      <c r="G11" s="564">
        <v>0</v>
      </c>
      <c r="H11" s="564">
        <v>0</v>
      </c>
      <c r="I11" s="565">
        <v>37.5</v>
      </c>
      <c r="J11" s="565">
        <v>37.5</v>
      </c>
      <c r="K11" s="565">
        <v>37.5</v>
      </c>
      <c r="L11" s="565">
        <v>37.5</v>
      </c>
      <c r="M11" s="565">
        <v>37.5</v>
      </c>
      <c r="N11" s="565">
        <v>37.5</v>
      </c>
      <c r="O11" s="653">
        <f t="shared" si="0"/>
        <v>243.92000000000002</v>
      </c>
      <c r="P11" s="653">
        <v>450</v>
      </c>
    </row>
    <row r="12" spans="1:16" x14ac:dyDescent="0.2">
      <c r="A12" s="98" t="s">
        <v>282</v>
      </c>
      <c r="B12" s="442">
        <v>6124</v>
      </c>
      <c r="C12" s="564">
        <v>0</v>
      </c>
      <c r="D12" s="564">
        <v>0</v>
      </c>
      <c r="E12" s="564">
        <v>0</v>
      </c>
      <c r="F12" s="564">
        <v>0</v>
      </c>
      <c r="G12" s="564">
        <v>0</v>
      </c>
      <c r="H12" s="564">
        <v>0</v>
      </c>
      <c r="I12" s="565">
        <v>500</v>
      </c>
      <c r="J12" s="565">
        <v>0</v>
      </c>
      <c r="K12" s="565">
        <v>0</v>
      </c>
      <c r="L12" s="565">
        <v>0</v>
      </c>
      <c r="M12" s="565">
        <v>0</v>
      </c>
      <c r="N12" s="565">
        <v>0</v>
      </c>
      <c r="O12" s="653">
        <f t="shared" si="0"/>
        <v>500</v>
      </c>
      <c r="P12" s="653">
        <v>500</v>
      </c>
    </row>
    <row r="13" spans="1:16" x14ac:dyDescent="0.2">
      <c r="A13" s="98" t="s">
        <v>249</v>
      </c>
      <c r="B13" s="442">
        <v>6179</v>
      </c>
      <c r="C13" s="564">
        <v>0</v>
      </c>
      <c r="D13" s="564">
        <v>0</v>
      </c>
      <c r="E13" s="564">
        <v>0</v>
      </c>
      <c r="F13" s="564">
        <v>0</v>
      </c>
      <c r="G13" s="564">
        <v>0</v>
      </c>
      <c r="H13" s="564">
        <v>0</v>
      </c>
      <c r="I13" s="565">
        <v>200</v>
      </c>
      <c r="J13" s="565">
        <v>200</v>
      </c>
      <c r="K13" s="565">
        <v>200</v>
      </c>
      <c r="L13" s="565">
        <v>200</v>
      </c>
      <c r="M13" s="565">
        <v>200</v>
      </c>
      <c r="N13" s="565">
        <v>200</v>
      </c>
      <c r="O13" s="653">
        <f t="shared" si="0"/>
        <v>1200</v>
      </c>
      <c r="P13" s="653">
        <v>1800</v>
      </c>
    </row>
    <row r="14" spans="1:16" x14ac:dyDescent="0.2">
      <c r="A14" s="615" t="s">
        <v>209</v>
      </c>
      <c r="B14" s="120"/>
      <c r="C14" s="120">
        <f>SUM(C7:C13)</f>
        <v>4167.37</v>
      </c>
      <c r="D14" s="120">
        <f t="shared" ref="D14:O14" si="1">SUM(D7:D13)</f>
        <v>4126.16</v>
      </c>
      <c r="E14" s="120">
        <f t="shared" si="1"/>
        <v>4172.6100000000006</v>
      </c>
      <c r="F14" s="120">
        <f t="shared" si="1"/>
        <v>4096.58</v>
      </c>
      <c r="G14" s="120">
        <f t="shared" si="1"/>
        <v>4075.6499999999996</v>
      </c>
      <c r="H14" s="120">
        <f t="shared" si="1"/>
        <v>4084.33</v>
      </c>
      <c r="I14" s="120">
        <f t="shared" si="1"/>
        <v>4921.74</v>
      </c>
      <c r="J14" s="120">
        <f t="shared" si="1"/>
        <v>4900.68</v>
      </c>
      <c r="K14" s="120">
        <f t="shared" si="1"/>
        <v>4500.68</v>
      </c>
      <c r="L14" s="120">
        <f t="shared" si="1"/>
        <v>4566.76</v>
      </c>
      <c r="M14" s="120">
        <f t="shared" si="1"/>
        <v>4500.68</v>
      </c>
      <c r="N14" s="120">
        <f t="shared" si="1"/>
        <v>4566.76</v>
      </c>
      <c r="O14" s="563">
        <f t="shared" si="1"/>
        <v>52680</v>
      </c>
      <c r="P14" s="563">
        <f>SUM(P7:P13)</f>
        <v>52498.52</v>
      </c>
    </row>
    <row r="30" spans="21:21" x14ac:dyDescent="0.2">
      <c r="U30" s="92"/>
    </row>
  </sheetData>
  <mergeCells count="2">
    <mergeCell ref="O4:O5"/>
    <mergeCell ref="P4:P5"/>
  </mergeCells>
  <pageMargins left="0.7" right="0.7" top="0.75" bottom="0.75" header="0.3" footer="0.3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workbookViewId="0">
      <selection activeCell="N8" sqref="N8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1" width="13.33203125" customWidth="1"/>
    <col min="12" max="12" width="14.5" customWidth="1"/>
    <col min="13" max="16" width="13.33203125" customWidth="1"/>
  </cols>
  <sheetData>
    <row r="1" spans="1:18" x14ac:dyDescent="0.2">
      <c r="A1" s="143" t="s">
        <v>283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x14ac:dyDescent="0.2">
      <c r="A2" s="143" t="s">
        <v>284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</row>
    <row r="4" spans="1:18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9" t="s">
        <v>202</v>
      </c>
      <c r="P4" s="755" t="s">
        <v>285</v>
      </c>
      <c r="Q4" s="455"/>
      <c r="R4" s="455"/>
    </row>
    <row r="5" spans="1:18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  <c r="Q5" s="455"/>
      <c r="R5" s="455"/>
    </row>
    <row r="6" spans="1:18" x14ac:dyDescent="0.2">
      <c r="A6" s="134" t="s">
        <v>107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455"/>
      <c r="R6" s="455"/>
    </row>
    <row r="7" spans="1:18" x14ac:dyDescent="0.2">
      <c r="A7" s="131" t="s">
        <v>248</v>
      </c>
      <c r="B7" s="122">
        <v>6004</v>
      </c>
      <c r="C7" s="132">
        <v>2714.2</v>
      </c>
      <c r="D7" s="132">
        <v>6542.52</v>
      </c>
      <c r="E7" s="132">
        <v>2710.33</v>
      </c>
      <c r="F7" s="132">
        <v>2710.33</v>
      </c>
      <c r="G7" s="132">
        <v>2710.33</v>
      </c>
      <c r="H7" s="132">
        <v>2710.2</v>
      </c>
      <c r="I7" s="132">
        <v>2710.2</v>
      </c>
      <c r="J7" s="132">
        <v>2710.2</v>
      </c>
      <c r="K7" s="132">
        <v>2710.2</v>
      </c>
      <c r="L7" s="132">
        <v>2742.86</v>
      </c>
      <c r="M7" s="132">
        <v>2742.86</v>
      </c>
      <c r="N7" s="132">
        <v>2742.86</v>
      </c>
      <c r="O7" s="655">
        <f>SUM(C7:N7)</f>
        <v>36457.090000000004</v>
      </c>
      <c r="P7" s="655">
        <v>36046.300000000003</v>
      </c>
      <c r="Q7" s="455"/>
      <c r="R7" s="455"/>
    </row>
    <row r="8" spans="1:18" x14ac:dyDescent="0.2">
      <c r="A8" s="131" t="s">
        <v>261</v>
      </c>
      <c r="B8" s="122">
        <v>6006</v>
      </c>
      <c r="C8" s="132">
        <v>0</v>
      </c>
      <c r="D8" s="132">
        <v>1.04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3500</v>
      </c>
      <c r="O8" s="655">
        <f t="shared" ref="O8:O13" si="0">SUM(C8:N8)</f>
        <v>3501.04</v>
      </c>
      <c r="P8" s="655">
        <v>2000</v>
      </c>
      <c r="Q8" s="455"/>
      <c r="R8" s="455"/>
    </row>
    <row r="9" spans="1:18" x14ac:dyDescent="0.2">
      <c r="A9" s="131" t="s">
        <v>241</v>
      </c>
      <c r="B9" s="122">
        <v>6105</v>
      </c>
      <c r="C9" s="132">
        <v>40</v>
      </c>
      <c r="D9" s="132">
        <v>0</v>
      </c>
      <c r="E9" s="132">
        <v>12</v>
      </c>
      <c r="F9" s="132">
        <v>0</v>
      </c>
      <c r="G9" s="132">
        <v>0</v>
      </c>
      <c r="H9" s="132">
        <v>21.25</v>
      </c>
      <c r="I9" s="132">
        <v>10</v>
      </c>
      <c r="J9" s="132">
        <v>10</v>
      </c>
      <c r="K9" s="132">
        <v>10</v>
      </c>
      <c r="L9" s="132">
        <v>10</v>
      </c>
      <c r="M9" s="132">
        <v>10</v>
      </c>
      <c r="N9" s="132">
        <v>10</v>
      </c>
      <c r="O9" s="655">
        <f t="shared" si="0"/>
        <v>133.25</v>
      </c>
      <c r="P9" s="655">
        <v>120</v>
      </c>
      <c r="Q9" s="455"/>
      <c r="R9" s="455"/>
    </row>
    <row r="10" spans="1:18" x14ac:dyDescent="0.2">
      <c r="A10" s="131" t="s">
        <v>242</v>
      </c>
      <c r="B10" s="122">
        <v>6109</v>
      </c>
      <c r="C10" s="132">
        <v>0</v>
      </c>
      <c r="D10" s="132">
        <v>0</v>
      </c>
      <c r="E10" s="132">
        <v>73.94</v>
      </c>
      <c r="F10" s="132">
        <v>15.72</v>
      </c>
      <c r="G10" s="132">
        <v>0</v>
      </c>
      <c r="H10" s="132">
        <v>0</v>
      </c>
      <c r="I10" s="132">
        <v>15</v>
      </c>
      <c r="J10" s="132">
        <v>15</v>
      </c>
      <c r="K10" s="132">
        <v>15</v>
      </c>
      <c r="L10" s="132">
        <v>15</v>
      </c>
      <c r="M10" s="132">
        <v>15</v>
      </c>
      <c r="N10" s="132">
        <v>15</v>
      </c>
      <c r="O10" s="655">
        <f t="shared" si="0"/>
        <v>179.66</v>
      </c>
      <c r="P10" s="655">
        <v>180</v>
      </c>
      <c r="Q10" s="455"/>
      <c r="R10" s="455"/>
    </row>
    <row r="11" spans="1:18" x14ac:dyDescent="0.2">
      <c r="A11" s="131" t="s">
        <v>190</v>
      </c>
      <c r="B11" s="122">
        <v>6117</v>
      </c>
      <c r="C11" s="132">
        <v>14.07</v>
      </c>
      <c r="D11" s="132">
        <v>3.73</v>
      </c>
      <c r="E11" s="132">
        <v>7.26</v>
      </c>
      <c r="F11" s="132">
        <v>10.29</v>
      </c>
      <c r="G11" s="132">
        <v>5.88</v>
      </c>
      <c r="H11" s="132">
        <v>181.46</v>
      </c>
      <c r="I11" s="132">
        <v>35</v>
      </c>
      <c r="J11" s="132">
        <v>35</v>
      </c>
      <c r="K11" s="132">
        <v>35</v>
      </c>
      <c r="L11" s="132">
        <v>35</v>
      </c>
      <c r="M11" s="132">
        <v>35</v>
      </c>
      <c r="N11" s="132">
        <v>35</v>
      </c>
      <c r="O11" s="655">
        <f t="shared" si="0"/>
        <v>432.69</v>
      </c>
      <c r="P11" s="655">
        <v>420</v>
      </c>
      <c r="Q11" s="455"/>
      <c r="R11" s="655"/>
    </row>
    <row r="12" spans="1:18" x14ac:dyDescent="0.2">
      <c r="A12" s="131" t="s">
        <v>191</v>
      </c>
      <c r="B12" s="122">
        <v>6122</v>
      </c>
      <c r="C12" s="132">
        <v>244.59</v>
      </c>
      <c r="D12" s="132">
        <v>16.39</v>
      </c>
      <c r="E12" s="132">
        <v>18.489999999999998</v>
      </c>
      <c r="F12" s="132">
        <v>18.489999999999998</v>
      </c>
      <c r="G12" s="132">
        <v>18.489999999999998</v>
      </c>
      <c r="H12" s="132">
        <v>8.49</v>
      </c>
      <c r="I12" s="132">
        <v>120</v>
      </c>
      <c r="J12" s="132">
        <v>120</v>
      </c>
      <c r="K12" s="132">
        <v>120</v>
      </c>
      <c r="L12" s="132">
        <v>120</v>
      </c>
      <c r="M12" s="132">
        <v>120</v>
      </c>
      <c r="N12" s="132">
        <v>120</v>
      </c>
      <c r="O12" s="655">
        <f t="shared" si="0"/>
        <v>1044.94</v>
      </c>
      <c r="P12" s="655">
        <v>1440</v>
      </c>
      <c r="Q12" s="455"/>
      <c r="R12" s="455"/>
    </row>
    <row r="13" spans="1:18" x14ac:dyDescent="0.2">
      <c r="A13" s="131" t="s">
        <v>249</v>
      </c>
      <c r="B13" s="122">
        <v>6179</v>
      </c>
      <c r="C13" s="132">
        <v>0</v>
      </c>
      <c r="D13" s="132">
        <v>0</v>
      </c>
      <c r="E13" s="132">
        <v>435</v>
      </c>
      <c r="F13" s="132">
        <v>876.49</v>
      </c>
      <c r="G13" s="132">
        <v>58.36</v>
      </c>
      <c r="H13" s="132">
        <v>41.7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655">
        <f t="shared" si="0"/>
        <v>1411.55</v>
      </c>
      <c r="P13" s="655">
        <v>2000</v>
      </c>
      <c r="Q13" s="455"/>
      <c r="R13" s="455"/>
    </row>
    <row r="14" spans="1:18" x14ac:dyDescent="0.2">
      <c r="A14" s="131" t="s">
        <v>208</v>
      </c>
      <c r="B14" s="122">
        <v>6206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655">
        <f t="shared" ref="O14" si="1">SUM(C14:N14)</f>
        <v>0</v>
      </c>
      <c r="P14" s="655">
        <v>2000</v>
      </c>
      <c r="Q14" s="455"/>
      <c r="R14" s="455"/>
    </row>
    <row r="15" spans="1:18" x14ac:dyDescent="0.2">
      <c r="A15" s="44"/>
      <c r="B15" s="44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447"/>
      <c r="P15" s="455"/>
      <c r="Q15" s="455"/>
      <c r="R15" s="455"/>
    </row>
    <row r="16" spans="1:18" ht="15" customHeight="1" x14ac:dyDescent="0.2">
      <c r="A16" s="757" t="s">
        <v>28</v>
      </c>
      <c r="B16" s="757"/>
      <c r="C16" s="126">
        <f>SUM(C7:C14)</f>
        <v>3012.86</v>
      </c>
      <c r="D16" s="126">
        <f t="shared" ref="D16:N16" si="2">SUM(D7:D14)</f>
        <v>6563.68</v>
      </c>
      <c r="E16" s="126">
        <f t="shared" si="2"/>
        <v>3257.02</v>
      </c>
      <c r="F16" s="126">
        <f t="shared" si="2"/>
        <v>3631.3199999999997</v>
      </c>
      <c r="G16" s="126">
        <f t="shared" si="2"/>
        <v>2793.06</v>
      </c>
      <c r="H16" s="126">
        <f t="shared" si="2"/>
        <v>2963.0999999999995</v>
      </c>
      <c r="I16" s="126">
        <f t="shared" si="2"/>
        <v>2890.2</v>
      </c>
      <c r="J16" s="126">
        <f t="shared" si="2"/>
        <v>2890.2</v>
      </c>
      <c r="K16" s="126">
        <f t="shared" si="2"/>
        <v>2890.2</v>
      </c>
      <c r="L16" s="126">
        <f t="shared" si="2"/>
        <v>2922.86</v>
      </c>
      <c r="M16" s="126">
        <f t="shared" si="2"/>
        <v>2922.86</v>
      </c>
      <c r="N16" s="126">
        <f t="shared" si="2"/>
        <v>6422.8600000000006</v>
      </c>
      <c r="O16" s="125">
        <f>SUM(O7:O14)</f>
        <v>43160.220000000016</v>
      </c>
      <c r="P16" s="125">
        <f>SUM(P7:P14)</f>
        <v>44206.3</v>
      </c>
      <c r="Q16" s="455"/>
      <c r="R16" s="455"/>
    </row>
    <row r="24" spans="12:12" x14ac:dyDescent="0.2">
      <c r="L24" s="124"/>
    </row>
  </sheetData>
  <mergeCells count="3">
    <mergeCell ref="A16:B16"/>
    <mergeCell ref="O4:O5"/>
    <mergeCell ref="P4:P5"/>
  </mergeCells>
  <pageMargins left="0.7" right="0.7" top="0.75" bottom="0.75" header="0.3" footer="0.3"/>
  <pageSetup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2"/>
  <sheetViews>
    <sheetView workbookViewId="0">
      <selection activeCell="G27" sqref="G27"/>
    </sheetView>
  </sheetViews>
  <sheetFormatPr baseColWidth="10" defaultColWidth="11.5" defaultRowHeight="15" x14ac:dyDescent="0.2"/>
  <cols>
    <col min="1" max="1" width="18.1640625" customWidth="1"/>
  </cols>
  <sheetData>
    <row r="1" spans="1:16" x14ac:dyDescent="0.2">
      <c r="A1" s="143" t="s">
        <v>286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287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9" t="s">
        <v>224</v>
      </c>
      <c r="P4" s="755" t="s">
        <v>285</v>
      </c>
    </row>
    <row r="5" spans="1:16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42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0"/>
    </row>
    <row r="7" spans="1:16" x14ac:dyDescent="0.2">
      <c r="A7" s="131" t="s">
        <v>288</v>
      </c>
      <c r="B7" s="122">
        <v>5127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6">
        <v>0</v>
      </c>
      <c r="J7" s="136">
        <v>0</v>
      </c>
      <c r="K7" s="136">
        <v>0</v>
      </c>
      <c r="L7" s="136">
        <v>2000</v>
      </c>
      <c r="M7" s="136">
        <v>0</v>
      </c>
      <c r="N7" s="136">
        <v>0</v>
      </c>
      <c r="O7" s="377">
        <f>SUM(C7:N7)</f>
        <v>2000</v>
      </c>
      <c r="P7" s="377">
        <v>2000</v>
      </c>
    </row>
    <row r="8" spans="1:16" x14ac:dyDescent="0.2">
      <c r="A8" s="131" t="s">
        <v>289</v>
      </c>
      <c r="B8" s="122">
        <v>5143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6">
        <v>0</v>
      </c>
      <c r="J8" s="136">
        <v>0</v>
      </c>
      <c r="K8" s="136">
        <v>0</v>
      </c>
      <c r="L8" s="136">
        <v>0</v>
      </c>
      <c r="M8" s="136">
        <v>1000</v>
      </c>
      <c r="N8" s="136">
        <v>0</v>
      </c>
      <c r="O8" s="377">
        <f>SUM(C8:N8)</f>
        <v>1000</v>
      </c>
      <c r="P8" s="377">
        <v>10000</v>
      </c>
    </row>
    <row r="9" spans="1:16" x14ac:dyDescent="0.2">
      <c r="A9" s="131" t="s">
        <v>290</v>
      </c>
      <c r="B9" s="122">
        <v>5146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6">
        <v>0</v>
      </c>
      <c r="J9" s="136">
        <v>0</v>
      </c>
      <c r="K9" s="136">
        <v>0</v>
      </c>
      <c r="L9" s="136">
        <v>0</v>
      </c>
      <c r="M9" s="136">
        <v>10000</v>
      </c>
      <c r="N9" s="136">
        <v>0</v>
      </c>
      <c r="O9" s="377">
        <f>SUM(C9:N9)</f>
        <v>10000</v>
      </c>
      <c r="P9" s="377">
        <v>10000</v>
      </c>
    </row>
    <row r="10" spans="1:16" x14ac:dyDescent="0.2">
      <c r="A10" s="131" t="s">
        <v>291</v>
      </c>
      <c r="B10" s="122">
        <v>5163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6">
        <v>0</v>
      </c>
      <c r="J10" s="136">
        <v>2000</v>
      </c>
      <c r="K10" s="136">
        <v>0</v>
      </c>
      <c r="L10" s="136">
        <v>4000</v>
      </c>
      <c r="M10" s="136">
        <v>2000</v>
      </c>
      <c r="N10" s="136">
        <v>1500</v>
      </c>
      <c r="O10" s="377">
        <f>SUM(C10:N10)</f>
        <v>9500</v>
      </c>
      <c r="P10" s="377">
        <v>12000</v>
      </c>
    </row>
    <row r="11" spans="1:16" x14ac:dyDescent="0.2">
      <c r="A11" s="764" t="s">
        <v>101</v>
      </c>
      <c r="B11" s="765"/>
      <c r="C11" s="139">
        <f>SUM(C7:C10)</f>
        <v>0</v>
      </c>
      <c r="D11" s="139">
        <f t="shared" ref="D11:P11" si="0">SUM(D7:D10)</f>
        <v>0</v>
      </c>
      <c r="E11" s="139">
        <f t="shared" si="0"/>
        <v>0</v>
      </c>
      <c r="F11" s="139">
        <f t="shared" si="0"/>
        <v>0</v>
      </c>
      <c r="G11" s="139">
        <f t="shared" si="0"/>
        <v>0</v>
      </c>
      <c r="H11" s="139">
        <f t="shared" si="0"/>
        <v>0</v>
      </c>
      <c r="I11" s="139">
        <f t="shared" si="0"/>
        <v>0</v>
      </c>
      <c r="J11" s="139">
        <f t="shared" si="0"/>
        <v>2000</v>
      </c>
      <c r="K11" s="139">
        <f t="shared" si="0"/>
        <v>0</v>
      </c>
      <c r="L11" s="139">
        <f t="shared" si="0"/>
        <v>6000</v>
      </c>
      <c r="M11" s="139">
        <f t="shared" si="0"/>
        <v>13000</v>
      </c>
      <c r="N11" s="139">
        <f t="shared" si="0"/>
        <v>1500</v>
      </c>
      <c r="O11" s="377">
        <f t="shared" si="0"/>
        <v>22500</v>
      </c>
      <c r="P11" s="377">
        <f t="shared" si="0"/>
        <v>34000</v>
      </c>
    </row>
    <row r="12" spans="1:16" x14ac:dyDescent="0.2">
      <c r="A12" s="138"/>
      <c r="B12" s="137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447"/>
      <c r="P12" s="135"/>
    </row>
    <row r="13" spans="1:16" x14ac:dyDescent="0.2">
      <c r="A13" s="134" t="s">
        <v>107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x14ac:dyDescent="0.2">
      <c r="A14" s="131" t="s">
        <v>292</v>
      </c>
      <c r="B14" s="122">
        <v>6118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5000</v>
      </c>
      <c r="N14" s="132">
        <v>10000</v>
      </c>
      <c r="O14" s="377">
        <f t="shared" ref="O14" si="1">SUM(C14:N14)</f>
        <v>15000</v>
      </c>
      <c r="P14" s="377">
        <v>15000</v>
      </c>
    </row>
    <row r="15" spans="1:16" x14ac:dyDescent="0.2">
      <c r="A15" s="131" t="s">
        <v>293</v>
      </c>
      <c r="B15" s="122">
        <v>6146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1000</v>
      </c>
      <c r="N15" s="132">
        <v>0</v>
      </c>
      <c r="O15" s="377">
        <f t="shared" ref="O15:O19" si="2">SUM(C15:N15)</f>
        <v>1000</v>
      </c>
      <c r="P15" s="377">
        <v>10000</v>
      </c>
    </row>
    <row r="16" spans="1:16" x14ac:dyDescent="0.2">
      <c r="A16" s="131" t="s">
        <v>294</v>
      </c>
      <c r="B16" s="122">
        <v>6196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2000</v>
      </c>
      <c r="J16" s="132">
        <v>3000</v>
      </c>
      <c r="K16" s="132">
        <v>0</v>
      </c>
      <c r="L16" s="132">
        <v>1000</v>
      </c>
      <c r="M16" s="132">
        <v>0</v>
      </c>
      <c r="N16" s="132">
        <v>2000</v>
      </c>
      <c r="O16" s="377">
        <f t="shared" si="2"/>
        <v>8000</v>
      </c>
      <c r="P16" s="377">
        <v>10000</v>
      </c>
    </row>
    <row r="17" spans="1:16" x14ac:dyDescent="0.2">
      <c r="A17" s="131" t="s">
        <v>295</v>
      </c>
      <c r="B17" s="122">
        <v>6355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1000</v>
      </c>
      <c r="K17" s="132">
        <v>0</v>
      </c>
      <c r="L17" s="132">
        <v>0</v>
      </c>
      <c r="M17" s="132">
        <v>1000</v>
      </c>
      <c r="N17" s="132">
        <v>0</v>
      </c>
      <c r="O17" s="377">
        <f>SUM(C17:N17)</f>
        <v>2000</v>
      </c>
      <c r="P17" s="377">
        <v>2000</v>
      </c>
    </row>
    <row r="18" spans="1:16" x14ac:dyDescent="0.2">
      <c r="A18" s="131" t="s">
        <v>296</v>
      </c>
      <c r="B18" s="122">
        <v>6402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14650</v>
      </c>
      <c r="M18" s="132">
        <v>0</v>
      </c>
      <c r="N18" s="132">
        <v>0</v>
      </c>
      <c r="O18" s="377">
        <f t="shared" si="2"/>
        <v>14650</v>
      </c>
      <c r="P18" s="377">
        <v>10000</v>
      </c>
    </row>
    <row r="19" spans="1:16" x14ac:dyDescent="0.2">
      <c r="A19" s="131" t="s">
        <v>208</v>
      </c>
      <c r="B19" s="122">
        <v>6501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350</v>
      </c>
      <c r="I19" s="132">
        <v>840</v>
      </c>
      <c r="J19" s="132">
        <v>5160</v>
      </c>
      <c r="K19" s="132">
        <v>500</v>
      </c>
      <c r="L19" s="132">
        <v>2000</v>
      </c>
      <c r="M19" s="132">
        <v>4000</v>
      </c>
      <c r="N19" s="132">
        <v>2000</v>
      </c>
      <c r="O19" s="377">
        <f t="shared" si="2"/>
        <v>14850</v>
      </c>
      <c r="P19" s="377">
        <v>20000</v>
      </c>
    </row>
    <row r="20" spans="1:16" x14ac:dyDescent="0.2">
      <c r="A20" s="766" t="s">
        <v>209</v>
      </c>
      <c r="B20" s="766"/>
      <c r="C20" s="129">
        <f>SUM(C14:C19)</f>
        <v>0</v>
      </c>
      <c r="D20" s="129">
        <f t="shared" ref="D20:P20" si="3">SUM(D14:D19)</f>
        <v>0</v>
      </c>
      <c r="E20" s="129">
        <f t="shared" si="3"/>
        <v>0</v>
      </c>
      <c r="F20" s="129">
        <f t="shared" si="3"/>
        <v>0</v>
      </c>
      <c r="G20" s="129">
        <f t="shared" si="3"/>
        <v>0</v>
      </c>
      <c r="H20" s="129">
        <f t="shared" si="3"/>
        <v>350</v>
      </c>
      <c r="I20" s="129">
        <v>2840</v>
      </c>
      <c r="J20" s="129">
        <v>9160</v>
      </c>
      <c r="K20" s="129">
        <v>500</v>
      </c>
      <c r="L20" s="129">
        <v>17650</v>
      </c>
      <c r="M20" s="129">
        <v>11000</v>
      </c>
      <c r="N20" s="129">
        <v>5000</v>
      </c>
      <c r="O20" s="377">
        <f t="shared" si="3"/>
        <v>55500</v>
      </c>
      <c r="P20" s="377">
        <f t="shared" si="3"/>
        <v>67000</v>
      </c>
    </row>
    <row r="21" spans="1:16" x14ac:dyDescent="0.2">
      <c r="A21" s="44"/>
      <c r="B21" s="44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447"/>
      <c r="P21" s="127"/>
    </row>
    <row r="22" spans="1:16" x14ac:dyDescent="0.2">
      <c r="A22" s="757" t="s">
        <v>28</v>
      </c>
      <c r="B22" s="757"/>
      <c r="C22" s="126">
        <f>C11-C20</f>
        <v>0</v>
      </c>
      <c r="D22" s="126">
        <f t="shared" ref="D22:P22" si="4">D11-D20</f>
        <v>0</v>
      </c>
      <c r="E22" s="126">
        <f t="shared" si="4"/>
        <v>0</v>
      </c>
      <c r="F22" s="126">
        <f t="shared" si="4"/>
        <v>0</v>
      </c>
      <c r="G22" s="126">
        <f t="shared" si="4"/>
        <v>0</v>
      </c>
      <c r="H22" s="126">
        <f t="shared" si="4"/>
        <v>-350</v>
      </c>
      <c r="I22" s="126">
        <f t="shared" si="4"/>
        <v>-2840</v>
      </c>
      <c r="J22" s="126">
        <f t="shared" si="4"/>
        <v>-7160</v>
      </c>
      <c r="K22" s="126">
        <f t="shared" si="4"/>
        <v>-500</v>
      </c>
      <c r="L22" s="126">
        <f t="shared" si="4"/>
        <v>-11650</v>
      </c>
      <c r="M22" s="126">
        <f t="shared" si="4"/>
        <v>2000</v>
      </c>
      <c r="N22" s="126">
        <f t="shared" si="4"/>
        <v>-3500</v>
      </c>
      <c r="O22" s="592">
        <f t="shared" si="4"/>
        <v>-33000</v>
      </c>
      <c r="P22" s="592">
        <f t="shared" si="4"/>
        <v>-33000</v>
      </c>
    </row>
  </sheetData>
  <mergeCells count="5">
    <mergeCell ref="A11:B11"/>
    <mergeCell ref="A20:B20"/>
    <mergeCell ref="A22:B22"/>
    <mergeCell ref="O4:O5"/>
    <mergeCell ref="P4:P5"/>
  </mergeCells>
  <pageMargins left="0.75" right="0.75" top="1" bottom="1" header="0.5" footer="0.5"/>
  <pageSetup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3"/>
  <sheetViews>
    <sheetView workbookViewId="0">
      <pane xSplit="2" topLeftCell="C1" activePane="topRight" state="frozen"/>
      <selection pane="topRight" activeCell="U19" sqref="U19"/>
    </sheetView>
  </sheetViews>
  <sheetFormatPr baseColWidth="10" defaultColWidth="9.1640625" defaultRowHeight="11" x14ac:dyDescent="0.15"/>
  <cols>
    <col min="1" max="1" width="25.6640625" style="204" customWidth="1"/>
    <col min="2" max="10" width="9.1640625" style="204"/>
    <col min="11" max="13" width="9.33203125" style="204" bestFit="1" customWidth="1"/>
    <col min="14" max="14" width="9" style="204" customWidth="1"/>
    <col min="15" max="15" width="13.5" style="222" bestFit="1" customWidth="1"/>
    <col min="16" max="16" width="10.1640625" style="222" bestFit="1" customWidth="1"/>
    <col min="17" max="16384" width="9.1640625" style="204"/>
  </cols>
  <sheetData>
    <row r="1" spans="1:16" ht="13" x14ac:dyDescent="0.15">
      <c r="A1" s="657" t="s">
        <v>297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  <c r="P1" s="203"/>
    </row>
    <row r="2" spans="1:16" ht="13" x14ac:dyDescent="0.15">
      <c r="A2" s="657" t="s">
        <v>298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  <c r="P2" s="203"/>
    </row>
    <row r="3" spans="1:16" ht="13" x14ac:dyDescent="0.15">
      <c r="A3" s="657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  <c r="P3" s="203"/>
    </row>
    <row r="4" spans="1:16" x14ac:dyDescent="0.15">
      <c r="A4" s="760"/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3" t="s">
        <v>275</v>
      </c>
      <c r="P4" s="763" t="s">
        <v>285</v>
      </c>
    </row>
    <row r="5" spans="1:16" s="209" customFormat="1" x14ac:dyDescent="0.15">
      <c r="A5" s="206" t="s">
        <v>170</v>
      </c>
      <c r="B5" s="207" t="s">
        <v>171</v>
      </c>
      <c r="C5" s="208" t="s">
        <v>172</v>
      </c>
      <c r="D5" s="208" t="s">
        <v>173</v>
      </c>
      <c r="E5" s="208" t="s">
        <v>174</v>
      </c>
      <c r="F5" s="208" t="s">
        <v>175</v>
      </c>
      <c r="G5" s="208" t="s">
        <v>176</v>
      </c>
      <c r="H5" s="208" t="s">
        <v>177</v>
      </c>
      <c r="I5" s="208" t="s">
        <v>178</v>
      </c>
      <c r="J5" s="208" t="s">
        <v>179</v>
      </c>
      <c r="K5" s="208" t="s">
        <v>180</v>
      </c>
      <c r="L5" s="208" t="s">
        <v>181</v>
      </c>
      <c r="M5" s="208" t="s">
        <v>182</v>
      </c>
      <c r="N5" s="208" t="s">
        <v>183</v>
      </c>
      <c r="O5" s="759"/>
      <c r="P5" s="759"/>
    </row>
    <row r="6" spans="1:16" x14ac:dyDescent="0.15">
      <c r="A6" s="210" t="s">
        <v>107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212"/>
    </row>
    <row r="7" spans="1:16" x14ac:dyDescent="0.15">
      <c r="A7" s="98" t="s">
        <v>299</v>
      </c>
      <c r="B7" s="213">
        <v>6006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4250</v>
      </c>
      <c r="O7" s="205">
        <f t="shared" ref="O7:O15" si="0">SUM(C7:N7)</f>
        <v>4250</v>
      </c>
      <c r="P7" s="205">
        <v>4750</v>
      </c>
    </row>
    <row r="8" spans="1:16" x14ac:dyDescent="0.15">
      <c r="A8" s="98" t="s">
        <v>241</v>
      </c>
      <c r="B8" s="213">
        <v>6105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100</v>
      </c>
      <c r="N8" s="214">
        <v>100</v>
      </c>
      <c r="O8" s="205">
        <f t="shared" si="0"/>
        <v>200</v>
      </c>
      <c r="P8" s="205">
        <v>200</v>
      </c>
    </row>
    <row r="9" spans="1:16" x14ac:dyDescent="0.15">
      <c r="A9" s="98" t="s">
        <v>300</v>
      </c>
      <c r="B9" s="215">
        <v>6106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05">
        <f t="shared" si="0"/>
        <v>0</v>
      </c>
      <c r="P9" s="205">
        <v>150</v>
      </c>
    </row>
    <row r="10" spans="1:16" x14ac:dyDescent="0.15">
      <c r="A10" s="98" t="s">
        <v>301</v>
      </c>
      <c r="B10" s="215">
        <v>6109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75</v>
      </c>
      <c r="N10" s="214">
        <v>0</v>
      </c>
      <c r="O10" s="205">
        <f t="shared" si="0"/>
        <v>75</v>
      </c>
      <c r="P10" s="205">
        <v>75</v>
      </c>
    </row>
    <row r="11" spans="1:16" x14ac:dyDescent="0.15">
      <c r="A11" s="98" t="s">
        <v>190</v>
      </c>
      <c r="B11" s="215">
        <v>6117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200</v>
      </c>
      <c r="N11" s="214">
        <v>100</v>
      </c>
      <c r="O11" s="205">
        <f t="shared" si="0"/>
        <v>300</v>
      </c>
      <c r="P11" s="205">
        <v>400</v>
      </c>
    </row>
    <row r="12" spans="1:16" x14ac:dyDescent="0.15">
      <c r="A12" s="98" t="s">
        <v>302</v>
      </c>
      <c r="B12" s="215">
        <v>6210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2500</v>
      </c>
      <c r="O12" s="205">
        <f t="shared" si="0"/>
        <v>2500</v>
      </c>
      <c r="P12" s="205">
        <v>2500</v>
      </c>
    </row>
    <row r="13" spans="1:16" x14ac:dyDescent="0.15">
      <c r="A13" s="98" t="s">
        <v>303</v>
      </c>
      <c r="B13" s="215">
        <v>6211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2750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05">
        <f t="shared" si="0"/>
        <v>2750</v>
      </c>
      <c r="P13" s="205">
        <v>2750</v>
      </c>
    </row>
    <row r="14" spans="1:16" x14ac:dyDescent="0.15">
      <c r="A14" s="98" t="s">
        <v>304</v>
      </c>
      <c r="B14" s="215">
        <v>6230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500</v>
      </c>
      <c r="O14" s="205">
        <f t="shared" si="0"/>
        <v>500</v>
      </c>
      <c r="P14" s="205">
        <v>500</v>
      </c>
    </row>
    <row r="15" spans="1:16" x14ac:dyDescent="0.15">
      <c r="A15" s="98" t="s">
        <v>305</v>
      </c>
      <c r="B15" s="215">
        <v>6506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2000</v>
      </c>
      <c r="N15" s="214">
        <v>0</v>
      </c>
      <c r="O15" s="205">
        <f t="shared" si="0"/>
        <v>2000</v>
      </c>
      <c r="P15" s="205">
        <v>2000</v>
      </c>
    </row>
    <row r="16" spans="1:16" ht="14" x14ac:dyDescent="0.15">
      <c r="A16" s="761" t="s">
        <v>209</v>
      </c>
      <c r="B16" s="761"/>
      <c r="C16" s="216">
        <f>SUM(C7:C15)</f>
        <v>0</v>
      </c>
      <c r="D16" s="216">
        <f t="shared" ref="D16:P16" si="1">SUM(D7:D15)</f>
        <v>0</v>
      </c>
      <c r="E16" s="216">
        <f t="shared" si="1"/>
        <v>0</v>
      </c>
      <c r="F16" s="216">
        <f t="shared" si="1"/>
        <v>0</v>
      </c>
      <c r="G16" s="216">
        <f t="shared" si="1"/>
        <v>0</v>
      </c>
      <c r="H16" s="216">
        <f t="shared" si="1"/>
        <v>0</v>
      </c>
      <c r="I16" s="216">
        <f t="shared" si="1"/>
        <v>2750</v>
      </c>
      <c r="J16" s="216">
        <f t="shared" si="1"/>
        <v>0</v>
      </c>
      <c r="K16" s="216">
        <f t="shared" si="1"/>
        <v>0</v>
      </c>
      <c r="L16" s="216">
        <f t="shared" si="1"/>
        <v>0</v>
      </c>
      <c r="M16" s="216">
        <f t="shared" si="1"/>
        <v>2375</v>
      </c>
      <c r="N16" s="216">
        <f t="shared" si="1"/>
        <v>7450</v>
      </c>
      <c r="O16" s="573">
        <f t="shared" si="1"/>
        <v>12575</v>
      </c>
      <c r="P16" s="573">
        <f t="shared" si="1"/>
        <v>13325</v>
      </c>
    </row>
    <row r="17" spans="1:16" x14ac:dyDescent="0.15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3"/>
      <c r="P17" s="204"/>
    </row>
    <row r="18" spans="1:16" x14ac:dyDescent="0.15">
      <c r="A18" s="202"/>
      <c r="B18" s="202"/>
      <c r="C18" s="218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3"/>
      <c r="P18" s="204"/>
    </row>
    <row r="19" spans="1:16" x14ac:dyDescent="0.15">
      <c r="A19" s="202"/>
      <c r="B19" s="202"/>
      <c r="C19" s="219"/>
      <c r="D19" s="220"/>
      <c r="E19" s="221"/>
      <c r="F19" s="221"/>
      <c r="G19" s="221"/>
      <c r="H19" s="202"/>
      <c r="I19" s="202"/>
      <c r="J19" s="202"/>
      <c r="K19" s="202"/>
      <c r="L19" s="202"/>
      <c r="M19" s="202"/>
      <c r="N19" s="202"/>
      <c r="O19" s="203"/>
      <c r="P19" s="203"/>
    </row>
    <row r="20" spans="1:16" x14ac:dyDescent="0.15">
      <c r="A20" s="202"/>
      <c r="B20" s="202"/>
      <c r="C20" s="219"/>
      <c r="D20" s="220"/>
      <c r="E20" s="221"/>
      <c r="F20" s="221"/>
      <c r="G20" s="221"/>
      <c r="H20" s="202"/>
      <c r="I20" s="202"/>
      <c r="J20" s="202"/>
      <c r="K20" s="202"/>
      <c r="L20" s="202"/>
      <c r="M20" s="202"/>
      <c r="N20" s="202"/>
      <c r="O20" s="203"/>
      <c r="P20" s="203"/>
    </row>
    <row r="21" spans="1:16" x14ac:dyDescent="0.15">
      <c r="A21" s="202"/>
      <c r="B21" s="202"/>
      <c r="C21" s="219"/>
      <c r="D21" s="220"/>
      <c r="E21" s="221"/>
      <c r="F21" s="221"/>
      <c r="G21" s="221"/>
      <c r="H21" s="202"/>
      <c r="I21" s="202"/>
      <c r="J21" s="202"/>
      <c r="K21" s="202"/>
      <c r="L21" s="202"/>
      <c r="M21" s="202"/>
      <c r="N21" s="202"/>
      <c r="O21" s="203"/>
      <c r="P21" s="203"/>
    </row>
    <row r="22" spans="1:16" x14ac:dyDescent="0.15">
      <c r="A22" s="202"/>
      <c r="B22" s="202"/>
      <c r="C22" s="219"/>
      <c r="D22" s="220"/>
      <c r="E22" s="221"/>
      <c r="F22" s="221"/>
      <c r="G22" s="221"/>
      <c r="H22" s="202"/>
      <c r="I22" s="202"/>
      <c r="J22" s="202"/>
      <c r="K22" s="202"/>
      <c r="L22" s="202"/>
      <c r="M22" s="202"/>
      <c r="N22" s="202"/>
      <c r="O22" s="203"/>
      <c r="P22" s="203"/>
    </row>
    <row r="23" spans="1:16" x14ac:dyDescent="0.15">
      <c r="A23" s="202"/>
      <c r="B23" s="202"/>
      <c r="C23" s="219"/>
      <c r="D23" s="220"/>
      <c r="E23" s="221"/>
      <c r="F23" s="221"/>
      <c r="G23" s="221"/>
      <c r="H23" s="202"/>
      <c r="I23" s="202"/>
      <c r="J23" s="202"/>
      <c r="K23" s="202"/>
      <c r="L23" s="202"/>
      <c r="M23" s="202"/>
      <c r="N23" s="202"/>
      <c r="O23" s="203"/>
      <c r="P23" s="203"/>
    </row>
    <row r="24" spans="1:16" x14ac:dyDescent="0.15">
      <c r="A24" s="202"/>
      <c r="B24" s="202"/>
      <c r="C24" s="219"/>
      <c r="D24" s="220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3"/>
      <c r="P24" s="203"/>
    </row>
    <row r="25" spans="1:16" x14ac:dyDescent="0.15">
      <c r="A25" s="202"/>
      <c r="B25" s="202"/>
      <c r="C25" s="219"/>
      <c r="D25" s="220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3"/>
      <c r="P25" s="203"/>
    </row>
    <row r="26" spans="1:16" x14ac:dyDescent="0.15">
      <c r="A26" s="202"/>
      <c r="B26" s="202"/>
      <c r="C26" s="219"/>
      <c r="D26" s="220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3"/>
      <c r="P26" s="203"/>
    </row>
    <row r="27" spans="1:16" x14ac:dyDescent="0.15">
      <c r="A27" s="202"/>
      <c r="B27" s="202"/>
      <c r="C27" s="219"/>
      <c r="D27" s="220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3"/>
      <c r="P27" s="203"/>
    </row>
    <row r="28" spans="1:16" x14ac:dyDescent="0.15">
      <c r="A28" s="202"/>
      <c r="B28" s="202"/>
      <c r="C28" s="219"/>
      <c r="D28" s="220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  <c r="P28" s="203"/>
    </row>
    <row r="29" spans="1:16" x14ac:dyDescent="0.15">
      <c r="A29" s="202"/>
      <c r="B29" s="202"/>
      <c r="C29" s="219"/>
      <c r="D29" s="220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3"/>
      <c r="P29" s="203"/>
    </row>
    <row r="30" spans="1:16" x14ac:dyDescent="0.15">
      <c r="A30" s="202"/>
      <c r="B30" s="202"/>
      <c r="C30" s="220"/>
      <c r="D30" s="220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3"/>
      <c r="P30" s="203"/>
    </row>
    <row r="31" spans="1:16" x14ac:dyDescent="0.15">
      <c r="A31" s="202"/>
      <c r="B31" s="202"/>
      <c r="C31" s="220"/>
      <c r="D31" s="220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3"/>
      <c r="P31" s="203"/>
    </row>
    <row r="32" spans="1:16" x14ac:dyDescent="0.15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3"/>
      <c r="P32" s="203"/>
    </row>
    <row r="33" spans="1:16" x14ac:dyDescent="0.1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3"/>
      <c r="P33" s="203"/>
    </row>
    <row r="34" spans="1:16" x14ac:dyDescent="0.1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3"/>
      <c r="P34" s="203"/>
    </row>
    <row r="35" spans="1:16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  <c r="P35" s="203"/>
    </row>
    <row r="36" spans="1:16" x14ac:dyDescent="0.15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3"/>
      <c r="P36" s="203"/>
    </row>
    <row r="37" spans="1:16" x14ac:dyDescent="0.15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3"/>
      <c r="P37" s="203"/>
    </row>
    <row r="38" spans="1:16" x14ac:dyDescent="0.15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3"/>
      <c r="P38" s="203"/>
    </row>
    <row r="39" spans="1:16" x14ac:dyDescent="0.1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3"/>
      <c r="P39" s="203"/>
    </row>
    <row r="40" spans="1:16" x14ac:dyDescent="0.15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3"/>
      <c r="P40" s="203"/>
    </row>
    <row r="41" spans="1:16" x14ac:dyDescent="0.15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3"/>
      <c r="P41" s="203"/>
    </row>
    <row r="42" spans="1:16" x14ac:dyDescent="0.15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3"/>
      <c r="P42" s="203"/>
    </row>
    <row r="43" spans="1:16" x14ac:dyDescent="0.15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3"/>
      <c r="P43" s="203"/>
    </row>
  </sheetData>
  <sheetProtection selectLockedCells="1"/>
  <mergeCells count="4">
    <mergeCell ref="A4:N4"/>
    <mergeCell ref="A16:B16"/>
    <mergeCell ref="O4:O5"/>
    <mergeCell ref="P4:P5"/>
  </mergeCells>
  <pageMargins left="0.17" right="0.16" top="0.17" bottom="0.16" header="0.17" footer="0.16"/>
  <pageSetup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F39"/>
  <sheetViews>
    <sheetView workbookViewId="0">
      <pane xSplit="1" topLeftCell="B1" activePane="topRight" state="frozen"/>
      <selection pane="topRight" activeCell="H7" sqref="H7"/>
    </sheetView>
  </sheetViews>
  <sheetFormatPr baseColWidth="10" defaultColWidth="9.1640625" defaultRowHeight="13" x14ac:dyDescent="0.15"/>
  <cols>
    <col min="1" max="1" width="22.6640625" style="223" customWidth="1"/>
    <col min="2" max="14" width="9.1640625" style="223"/>
    <col min="15" max="15" width="14.1640625" style="224" customWidth="1"/>
    <col min="16" max="16" width="10.1640625" style="224" bestFit="1" customWidth="1"/>
    <col min="17" max="16384" width="9.1640625" style="223"/>
  </cols>
  <sheetData>
    <row r="1" spans="1:16" ht="15" x14ac:dyDescent="0.2">
      <c r="A1" s="281" t="s">
        <v>306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ht="15" x14ac:dyDescent="0.2">
      <c r="A2" s="281" t="s">
        <v>307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ht="15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</row>
    <row r="4" spans="1:16" ht="15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275</v>
      </c>
      <c r="P4" s="756" t="s">
        <v>247</v>
      </c>
    </row>
    <row r="5" spans="1:16" s="225" customFormat="1" ht="15" x14ac:dyDescent="0.2">
      <c r="A5" s="283" t="s">
        <v>170</v>
      </c>
      <c r="B5" s="284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s="225" customFormat="1" x14ac:dyDescent="0.15">
      <c r="A6" s="285" t="s">
        <v>107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16" s="225" customFormat="1" x14ac:dyDescent="0.15">
      <c r="A7" s="98" t="s">
        <v>308</v>
      </c>
      <c r="B7" s="378">
        <v>6001</v>
      </c>
      <c r="C7" s="458">
        <v>0</v>
      </c>
      <c r="D7" s="458">
        <v>4187.22</v>
      </c>
      <c r="E7" s="458">
        <v>4337.1099999999997</v>
      </c>
      <c r="F7" s="458">
        <v>4741.83</v>
      </c>
      <c r="G7" s="458">
        <v>3932.4</v>
      </c>
      <c r="H7" s="458">
        <v>0</v>
      </c>
      <c r="I7" s="379">
        <v>0</v>
      </c>
      <c r="J7" s="379">
        <v>0</v>
      </c>
      <c r="K7" s="380">
        <v>0</v>
      </c>
      <c r="L7" s="379">
        <v>0</v>
      </c>
      <c r="M7" s="379">
        <v>0</v>
      </c>
      <c r="N7" s="380">
        <v>0</v>
      </c>
      <c r="O7" s="655">
        <f>SUM(C7:N7)</f>
        <v>17198.560000000001</v>
      </c>
      <c r="P7" s="655">
        <v>17600</v>
      </c>
    </row>
    <row r="8" spans="1:16" s="225" customFormat="1" x14ac:dyDescent="0.15">
      <c r="A8" s="98" t="s">
        <v>261</v>
      </c>
      <c r="B8" s="378">
        <v>6006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379">
        <v>0</v>
      </c>
      <c r="J8" s="379">
        <v>0</v>
      </c>
      <c r="K8" s="458">
        <v>3740</v>
      </c>
      <c r="L8" s="379">
        <v>0</v>
      </c>
      <c r="M8" s="379">
        <v>0</v>
      </c>
      <c r="N8" s="379">
        <v>3740</v>
      </c>
      <c r="O8" s="655">
        <f t="shared" ref="O8:O16" si="0">SUM(C8:N8)</f>
        <v>7480</v>
      </c>
      <c r="P8" s="655">
        <v>7480</v>
      </c>
    </row>
    <row r="9" spans="1:16" s="225" customFormat="1" x14ac:dyDescent="0.15">
      <c r="A9" s="98" t="s">
        <v>241</v>
      </c>
      <c r="B9" s="378">
        <v>6105</v>
      </c>
      <c r="C9" s="458">
        <v>0</v>
      </c>
      <c r="D9" s="458">
        <v>0</v>
      </c>
      <c r="E9" s="458">
        <v>0</v>
      </c>
      <c r="F9" s="458">
        <v>0</v>
      </c>
      <c r="G9" s="458">
        <v>17.059999999999999</v>
      </c>
      <c r="H9" s="458">
        <v>0</v>
      </c>
      <c r="I9" s="379">
        <v>0</v>
      </c>
      <c r="J9" s="379">
        <v>0</v>
      </c>
      <c r="K9" s="379">
        <v>0</v>
      </c>
      <c r="L9" s="379">
        <v>0</v>
      </c>
      <c r="M9" s="379">
        <v>0</v>
      </c>
      <c r="N9" s="379">
        <v>0</v>
      </c>
      <c r="O9" s="655">
        <f t="shared" si="0"/>
        <v>17.059999999999999</v>
      </c>
      <c r="P9" s="655">
        <v>0</v>
      </c>
    </row>
    <row r="10" spans="1:16" s="225" customFormat="1" x14ac:dyDescent="0.15">
      <c r="A10" s="98" t="s">
        <v>242</v>
      </c>
      <c r="B10" s="378">
        <v>6109</v>
      </c>
      <c r="C10" s="458">
        <v>0</v>
      </c>
      <c r="D10" s="458">
        <v>0</v>
      </c>
      <c r="E10" s="458">
        <v>0</v>
      </c>
      <c r="F10" s="458">
        <v>57.41</v>
      </c>
      <c r="G10" s="458">
        <v>39.869999999999997</v>
      </c>
      <c r="H10" s="458">
        <v>0</v>
      </c>
      <c r="I10" s="458">
        <v>30</v>
      </c>
      <c r="J10" s="458">
        <v>30</v>
      </c>
      <c r="K10" s="458">
        <v>30</v>
      </c>
      <c r="L10" s="458">
        <v>30</v>
      </c>
      <c r="M10" s="458">
        <v>30</v>
      </c>
      <c r="N10" s="458">
        <v>30</v>
      </c>
      <c r="O10" s="655">
        <f t="shared" si="0"/>
        <v>277.27999999999997</v>
      </c>
      <c r="P10" s="655">
        <v>360</v>
      </c>
    </row>
    <row r="11" spans="1:16" s="225" customFormat="1" x14ac:dyDescent="0.15">
      <c r="A11" s="98" t="s">
        <v>190</v>
      </c>
      <c r="B11" s="378">
        <v>6117</v>
      </c>
      <c r="C11" s="458">
        <v>24</v>
      </c>
      <c r="D11" s="458">
        <v>0.32</v>
      </c>
      <c r="E11" s="458">
        <v>3.52</v>
      </c>
      <c r="F11" s="458">
        <v>7.62</v>
      </c>
      <c r="G11" s="458">
        <v>4.76</v>
      </c>
      <c r="H11" s="458">
        <v>83.52</v>
      </c>
      <c r="I11" s="458">
        <v>30</v>
      </c>
      <c r="J11" s="458">
        <v>30</v>
      </c>
      <c r="K11" s="458">
        <v>30</v>
      </c>
      <c r="L11" s="458">
        <v>30</v>
      </c>
      <c r="M11" s="458">
        <v>30</v>
      </c>
      <c r="N11" s="458">
        <v>30</v>
      </c>
      <c r="O11" s="655">
        <f t="shared" si="0"/>
        <v>303.74</v>
      </c>
      <c r="P11" s="655">
        <v>360</v>
      </c>
    </row>
    <row r="12" spans="1:16" s="225" customFormat="1" x14ac:dyDescent="0.15">
      <c r="A12" s="98" t="s">
        <v>191</v>
      </c>
      <c r="B12" s="378">
        <v>6122</v>
      </c>
      <c r="C12" s="458">
        <v>32.69</v>
      </c>
      <c r="D12" s="458">
        <v>32.69</v>
      </c>
      <c r="E12" s="458">
        <v>92.45</v>
      </c>
      <c r="F12" s="458">
        <v>34.78</v>
      </c>
      <c r="G12" s="458">
        <v>34.78</v>
      </c>
      <c r="H12" s="458">
        <v>34.78</v>
      </c>
      <c r="I12" s="458">
        <v>50</v>
      </c>
      <c r="J12" s="458">
        <v>50</v>
      </c>
      <c r="K12" s="458">
        <v>50</v>
      </c>
      <c r="L12" s="458">
        <v>50</v>
      </c>
      <c r="M12" s="458">
        <v>50</v>
      </c>
      <c r="N12" s="458">
        <v>50</v>
      </c>
      <c r="O12" s="655">
        <f t="shared" si="0"/>
        <v>562.16999999999996</v>
      </c>
      <c r="P12" s="655">
        <v>600</v>
      </c>
    </row>
    <row r="13" spans="1:16" s="225" customFormat="1" x14ac:dyDescent="0.15">
      <c r="A13" s="98" t="s">
        <v>148</v>
      </c>
      <c r="B13" s="378">
        <v>6138</v>
      </c>
      <c r="C13" s="458">
        <v>0</v>
      </c>
      <c r="D13" s="458">
        <v>0</v>
      </c>
      <c r="E13" s="458">
        <v>0</v>
      </c>
      <c r="F13" s="458">
        <v>0</v>
      </c>
      <c r="G13" s="458">
        <v>0</v>
      </c>
      <c r="H13" s="458">
        <v>0</v>
      </c>
      <c r="I13" s="458">
        <v>10</v>
      </c>
      <c r="J13" s="458">
        <v>10</v>
      </c>
      <c r="K13" s="458">
        <v>10</v>
      </c>
      <c r="L13" s="458">
        <v>10</v>
      </c>
      <c r="M13" s="458">
        <v>10</v>
      </c>
      <c r="N13" s="458">
        <v>10</v>
      </c>
      <c r="O13" s="655">
        <f t="shared" si="0"/>
        <v>60</v>
      </c>
      <c r="P13" s="655">
        <v>120</v>
      </c>
    </row>
    <row r="14" spans="1:16" s="225" customFormat="1" x14ac:dyDescent="0.15">
      <c r="A14" s="98" t="s">
        <v>196</v>
      </c>
      <c r="B14" s="381">
        <v>6145</v>
      </c>
      <c r="C14" s="458">
        <v>0</v>
      </c>
      <c r="D14" s="458">
        <v>0</v>
      </c>
      <c r="E14" s="458">
        <v>0</v>
      </c>
      <c r="F14" s="458">
        <v>0</v>
      </c>
      <c r="G14" s="458">
        <v>0</v>
      </c>
      <c r="H14" s="458">
        <v>0</v>
      </c>
      <c r="I14" s="379">
        <v>0</v>
      </c>
      <c r="J14" s="379">
        <v>0</v>
      </c>
      <c r="K14" s="379">
        <v>0</v>
      </c>
      <c r="L14" s="379">
        <v>0</v>
      </c>
      <c r="M14" s="379">
        <v>0</v>
      </c>
      <c r="N14" s="379">
        <v>100</v>
      </c>
      <c r="O14" s="655">
        <f t="shared" si="0"/>
        <v>100</v>
      </c>
      <c r="P14" s="655">
        <v>100</v>
      </c>
    </row>
    <row r="15" spans="1:16" s="225" customFormat="1" x14ac:dyDescent="0.15">
      <c r="A15" s="98" t="s">
        <v>309</v>
      </c>
      <c r="B15" s="381">
        <v>6153</v>
      </c>
      <c r="C15" s="458">
        <v>0</v>
      </c>
      <c r="D15" s="458">
        <v>0</v>
      </c>
      <c r="E15" s="458">
        <v>0</v>
      </c>
      <c r="F15" s="458">
        <v>0</v>
      </c>
      <c r="G15" s="458">
        <v>0</v>
      </c>
      <c r="H15" s="458">
        <v>0</v>
      </c>
      <c r="I15" s="379">
        <v>100</v>
      </c>
      <c r="J15" s="379">
        <v>0</v>
      </c>
      <c r="K15" s="379">
        <v>0</v>
      </c>
      <c r="L15" s="379">
        <v>100</v>
      </c>
      <c r="M15" s="379">
        <v>100</v>
      </c>
      <c r="N15" s="379">
        <v>0</v>
      </c>
      <c r="O15" s="655">
        <f t="shared" si="0"/>
        <v>300</v>
      </c>
      <c r="P15" s="655">
        <v>800</v>
      </c>
    </row>
    <row r="16" spans="1:16" s="225" customFormat="1" x14ac:dyDescent="0.15">
      <c r="A16" s="98" t="s">
        <v>310</v>
      </c>
      <c r="B16" s="378">
        <v>6506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379">
        <v>0</v>
      </c>
      <c r="J16" s="379">
        <v>0</v>
      </c>
      <c r="K16" s="379">
        <v>0</v>
      </c>
      <c r="L16" s="379">
        <v>0</v>
      </c>
      <c r="M16" s="379">
        <v>0</v>
      </c>
      <c r="N16" s="379">
        <v>0</v>
      </c>
      <c r="O16" s="655">
        <f t="shared" si="0"/>
        <v>0</v>
      </c>
      <c r="P16" s="655">
        <v>300</v>
      </c>
    </row>
    <row r="17" spans="1:136" s="229" customFormat="1" ht="14" x14ac:dyDescent="0.15">
      <c r="A17" s="616" t="s">
        <v>209</v>
      </c>
      <c r="B17" s="383"/>
      <c r="C17" s="382">
        <f>SUM(C7:C16)</f>
        <v>56.69</v>
      </c>
      <c r="D17" s="382">
        <f t="shared" ref="D17:P17" si="1">SUM(D7:D16)</f>
        <v>4220.2299999999996</v>
      </c>
      <c r="E17" s="382">
        <f t="shared" si="1"/>
        <v>4433.08</v>
      </c>
      <c r="F17" s="382">
        <f t="shared" si="1"/>
        <v>4841.6399999999994</v>
      </c>
      <c r="G17" s="382">
        <f t="shared" si="1"/>
        <v>4028.8700000000003</v>
      </c>
      <c r="H17" s="382">
        <f t="shared" si="1"/>
        <v>118.3</v>
      </c>
      <c r="I17" s="382">
        <f t="shared" si="1"/>
        <v>220</v>
      </c>
      <c r="J17" s="382">
        <f t="shared" si="1"/>
        <v>120</v>
      </c>
      <c r="K17" s="382">
        <f t="shared" si="1"/>
        <v>3860</v>
      </c>
      <c r="L17" s="382">
        <f t="shared" si="1"/>
        <v>220</v>
      </c>
      <c r="M17" s="382">
        <f t="shared" si="1"/>
        <v>220</v>
      </c>
      <c r="N17" s="382">
        <f t="shared" si="1"/>
        <v>3960</v>
      </c>
      <c r="O17" s="574">
        <f t="shared" si="1"/>
        <v>26298.81</v>
      </c>
      <c r="P17" s="574">
        <f t="shared" si="1"/>
        <v>27720</v>
      </c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5"/>
      <c r="BU17" s="575"/>
      <c r="BV17" s="575"/>
      <c r="BW17" s="575"/>
      <c r="BX17" s="575"/>
      <c r="BY17" s="575"/>
      <c r="BZ17" s="575"/>
      <c r="CA17" s="575"/>
      <c r="CB17" s="575"/>
      <c r="CC17" s="575"/>
      <c r="CD17" s="575"/>
      <c r="CE17" s="575"/>
      <c r="CF17" s="575"/>
      <c r="CG17" s="575"/>
      <c r="CH17" s="575"/>
      <c r="CI17" s="575"/>
      <c r="CJ17" s="575"/>
      <c r="CK17" s="575"/>
      <c r="CL17" s="575"/>
      <c r="CM17" s="575"/>
      <c r="CN17" s="575"/>
      <c r="CO17" s="575"/>
      <c r="CP17" s="575"/>
      <c r="CQ17" s="575"/>
      <c r="CR17" s="575"/>
      <c r="CS17" s="575"/>
      <c r="CT17" s="575"/>
      <c r="CU17" s="575"/>
      <c r="CV17" s="575"/>
      <c r="CW17" s="575"/>
      <c r="CX17" s="575"/>
      <c r="CY17" s="575"/>
      <c r="CZ17" s="575"/>
      <c r="DA17" s="575"/>
      <c r="DB17" s="575"/>
      <c r="DC17" s="575"/>
      <c r="DD17" s="575"/>
      <c r="DE17" s="575"/>
      <c r="DF17" s="575"/>
      <c r="DG17" s="575"/>
      <c r="DH17" s="575"/>
      <c r="DI17" s="575"/>
      <c r="DJ17" s="575"/>
      <c r="DK17" s="575"/>
      <c r="DL17" s="575"/>
      <c r="DM17" s="575"/>
      <c r="DN17" s="575"/>
      <c r="DO17" s="575"/>
      <c r="DP17" s="575"/>
      <c r="DQ17" s="575"/>
      <c r="DR17" s="575"/>
      <c r="DS17" s="575"/>
      <c r="DT17" s="575"/>
      <c r="DU17" s="575"/>
      <c r="DV17" s="575"/>
      <c r="DW17" s="575"/>
      <c r="DX17" s="575"/>
      <c r="DY17" s="575"/>
      <c r="DZ17" s="575"/>
      <c r="EA17" s="575"/>
      <c r="EB17" s="575"/>
      <c r="EC17" s="575"/>
      <c r="ED17" s="575"/>
      <c r="EE17" s="575"/>
      <c r="EF17" s="575"/>
    </row>
    <row r="18" spans="1:136" s="231" customFormat="1" ht="11" x14ac:dyDescent="0.15">
      <c r="A18" s="230"/>
      <c r="O18" s="232"/>
      <c r="P18" s="232"/>
    </row>
    <row r="19" spans="1:136" s="234" customFormat="1" x14ac:dyDescent="0.15">
      <c r="A19" s="233"/>
      <c r="C19" s="235"/>
      <c r="O19" s="236"/>
      <c r="P19" s="236"/>
    </row>
    <row r="20" spans="1:136" s="234" customFormat="1" x14ac:dyDescent="0.15">
      <c r="C20" s="237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9"/>
      <c r="P20" s="239"/>
    </row>
    <row r="21" spans="1:136" s="234" customFormat="1" x14ac:dyDescent="0.15">
      <c r="C21" s="237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9"/>
      <c r="P21" s="239"/>
    </row>
    <row r="22" spans="1:136" s="234" customFormat="1" x14ac:dyDescent="0.15">
      <c r="C22" s="240"/>
      <c r="D22" s="240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9"/>
      <c r="P22" s="239"/>
    </row>
    <row r="23" spans="1:136" s="234" customFormat="1" x14ac:dyDescent="0.15">
      <c r="C23" s="240"/>
      <c r="D23" s="240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9"/>
      <c r="P23" s="239"/>
    </row>
    <row r="24" spans="1:136" s="234" customFormat="1" x14ac:dyDescent="0.15">
      <c r="C24" s="240"/>
      <c r="D24" s="240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39"/>
    </row>
    <row r="25" spans="1:136" s="234" customFormat="1" x14ac:dyDescent="0.15"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9"/>
      <c r="P25" s="239"/>
    </row>
    <row r="26" spans="1:136" s="234" customFormat="1" x14ac:dyDescent="0.15">
      <c r="C26" s="240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239"/>
    </row>
    <row r="27" spans="1:136" s="234" customFormat="1" x14ac:dyDescent="0.15"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9"/>
      <c r="P27" s="239"/>
    </row>
    <row r="28" spans="1:136" s="234" customFormat="1" x14ac:dyDescent="0.15">
      <c r="C28" s="240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9"/>
      <c r="P28" s="239"/>
    </row>
    <row r="29" spans="1:136" s="234" customFormat="1" x14ac:dyDescent="0.15"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9"/>
      <c r="P29" s="239"/>
    </row>
    <row r="30" spans="1:136" s="234" customFormat="1" x14ac:dyDescent="0.15"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9"/>
      <c r="P30" s="239"/>
    </row>
    <row r="31" spans="1:136" s="234" customFormat="1" x14ac:dyDescent="0.15"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9"/>
      <c r="P31" s="239"/>
    </row>
    <row r="32" spans="1:136" s="234" customFormat="1" x14ac:dyDescent="0.15"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9"/>
      <c r="P32" s="239"/>
    </row>
    <row r="33" spans="1:16" s="234" customFormat="1" x14ac:dyDescent="0.15"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9"/>
      <c r="P33" s="239"/>
    </row>
    <row r="34" spans="1:16" s="234" customFormat="1" x14ac:dyDescent="0.15"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9"/>
      <c r="P34" s="239"/>
    </row>
    <row r="35" spans="1:16" s="234" customFormat="1" x14ac:dyDescent="0.15"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9"/>
      <c r="P35" s="239"/>
    </row>
    <row r="36" spans="1:16" s="242" customFormat="1" x14ac:dyDescent="0.15">
      <c r="A36" s="767"/>
      <c r="B36" s="767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36"/>
      <c r="P36" s="236"/>
    </row>
    <row r="37" spans="1:16" s="234" customFormat="1" x14ac:dyDescent="0.15"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6"/>
      <c r="P37" s="236"/>
    </row>
    <row r="38" spans="1:16" s="233" customFormat="1" x14ac:dyDescent="0.15">
      <c r="A38" s="768"/>
      <c r="B38" s="768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4"/>
      <c r="P38" s="244"/>
    </row>
    <row r="39" spans="1:16" s="234" customFormat="1" x14ac:dyDescent="0.15">
      <c r="O39" s="236"/>
      <c r="P39" s="236"/>
    </row>
  </sheetData>
  <mergeCells count="4">
    <mergeCell ref="A36:B36"/>
    <mergeCell ref="A38:B38"/>
    <mergeCell ref="O4:O5"/>
    <mergeCell ref="P4:P5"/>
  </mergeCells>
  <pageMargins left="0.75" right="0.75" top="1" bottom="1" header="0.5" footer="0.5"/>
  <pageSetup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5"/>
  <sheetViews>
    <sheetView workbookViewId="0">
      <selection activeCell="P19" sqref="P19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33203125" customWidth="1"/>
  </cols>
  <sheetData>
    <row r="1" spans="1:17" x14ac:dyDescent="0.2">
      <c r="A1" s="658" t="s">
        <v>311</v>
      </c>
      <c r="B1" s="107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 x14ac:dyDescent="0.2">
      <c r="A2" s="658" t="s">
        <v>312</v>
      </c>
      <c r="B2" s="107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4" spans="1:17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9" t="s">
        <v>313</v>
      </c>
      <c r="P4" s="755" t="s">
        <v>285</v>
      </c>
      <c r="Q4" s="455"/>
    </row>
    <row r="5" spans="1:17" x14ac:dyDescent="0.2">
      <c r="A5" s="269" t="s">
        <v>170</v>
      </c>
      <c r="B5" s="270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  <c r="Q5" s="455"/>
    </row>
    <row r="6" spans="1:17" x14ac:dyDescent="0.2">
      <c r="A6" s="271" t="s">
        <v>107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455"/>
    </row>
    <row r="7" spans="1:17" x14ac:dyDescent="0.2">
      <c r="A7" s="98" t="s">
        <v>281</v>
      </c>
      <c r="B7" s="442">
        <v>6001</v>
      </c>
      <c r="C7" s="273">
        <v>810.4</v>
      </c>
      <c r="D7" s="273">
        <v>2505.4899999999998</v>
      </c>
      <c r="E7" s="273">
        <v>4332.53</v>
      </c>
      <c r="F7" s="273">
        <v>4275.22</v>
      </c>
      <c r="G7" s="273">
        <v>3482.79</v>
      </c>
      <c r="H7" s="273">
        <v>3482.79</v>
      </c>
      <c r="I7" s="518">
        <v>3482.79</v>
      </c>
      <c r="J7" s="518">
        <v>3882.79</v>
      </c>
      <c r="K7" s="518">
        <v>3482.79</v>
      </c>
      <c r="L7" s="518">
        <v>3500</v>
      </c>
      <c r="M7" s="518">
        <v>3500</v>
      </c>
      <c r="N7" s="518">
        <v>3500</v>
      </c>
      <c r="O7" s="655">
        <f>SUM(C7:N7)</f>
        <v>40237.590000000004</v>
      </c>
      <c r="P7" s="655">
        <v>44604</v>
      </c>
      <c r="Q7" s="455"/>
    </row>
    <row r="8" spans="1:17" x14ac:dyDescent="0.2">
      <c r="A8" s="98" t="s">
        <v>314</v>
      </c>
      <c r="B8" s="442">
        <v>6024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518">
        <v>0</v>
      </c>
      <c r="O8" s="655">
        <v>0</v>
      </c>
      <c r="P8" s="655">
        <v>1800</v>
      </c>
      <c r="Q8" s="455"/>
    </row>
    <row r="9" spans="1:17" x14ac:dyDescent="0.2">
      <c r="A9" s="98" t="s">
        <v>241</v>
      </c>
      <c r="B9" s="442">
        <v>6105</v>
      </c>
      <c r="C9" s="273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518">
        <v>5</v>
      </c>
      <c r="J9" s="518">
        <v>0</v>
      </c>
      <c r="K9" s="518">
        <v>5</v>
      </c>
      <c r="L9" s="518">
        <v>0</v>
      </c>
      <c r="M9" s="518">
        <v>5</v>
      </c>
      <c r="N9" s="518">
        <v>0</v>
      </c>
      <c r="O9" s="655">
        <f t="shared" ref="O9:O14" si="0">SUM(C9:N9)</f>
        <v>15</v>
      </c>
      <c r="P9" s="655">
        <v>30</v>
      </c>
      <c r="Q9" s="455"/>
    </row>
    <row r="10" spans="1:17" x14ac:dyDescent="0.2">
      <c r="A10" s="98" t="s">
        <v>242</v>
      </c>
      <c r="B10" s="442">
        <v>6109</v>
      </c>
      <c r="C10" s="273">
        <v>0</v>
      </c>
      <c r="D10" s="273">
        <v>64.78</v>
      </c>
      <c r="E10" s="273">
        <v>73.930000000000007</v>
      </c>
      <c r="F10" s="273">
        <v>2.93</v>
      </c>
      <c r="G10" s="273">
        <v>0</v>
      </c>
      <c r="H10" s="273">
        <v>51.65</v>
      </c>
      <c r="I10" s="518">
        <v>25</v>
      </c>
      <c r="J10" s="518">
        <v>50</v>
      </c>
      <c r="K10" s="518">
        <v>50</v>
      </c>
      <c r="L10" s="518">
        <v>50</v>
      </c>
      <c r="M10" s="518">
        <v>50</v>
      </c>
      <c r="N10" s="518">
        <v>50</v>
      </c>
      <c r="O10" s="655">
        <f t="shared" si="0"/>
        <v>468.29</v>
      </c>
      <c r="P10" s="655">
        <v>300</v>
      </c>
      <c r="Q10" s="455"/>
    </row>
    <row r="11" spans="1:17" x14ac:dyDescent="0.2">
      <c r="A11" s="98" t="s">
        <v>190</v>
      </c>
      <c r="B11" s="442">
        <v>6117</v>
      </c>
      <c r="C11" s="273">
        <v>0</v>
      </c>
      <c r="D11" s="273">
        <v>0</v>
      </c>
      <c r="E11" s="273">
        <v>30.31</v>
      </c>
      <c r="F11" s="273">
        <v>12.32</v>
      </c>
      <c r="G11" s="273">
        <v>36.82</v>
      </c>
      <c r="H11" s="273">
        <v>20.86</v>
      </c>
      <c r="I11" s="518">
        <v>30</v>
      </c>
      <c r="J11" s="518">
        <v>30</v>
      </c>
      <c r="K11" s="518">
        <v>30</v>
      </c>
      <c r="L11" s="518">
        <v>30</v>
      </c>
      <c r="M11" s="518">
        <v>30</v>
      </c>
      <c r="N11" s="518">
        <v>30</v>
      </c>
      <c r="O11" s="655">
        <f>SUM(C11:N11)</f>
        <v>280.31</v>
      </c>
      <c r="P11" s="655">
        <v>360</v>
      </c>
      <c r="Q11" s="455"/>
    </row>
    <row r="12" spans="1:17" s="455" customFormat="1" x14ac:dyDescent="0.2">
      <c r="A12" s="98" t="s">
        <v>191</v>
      </c>
      <c r="B12" s="442">
        <v>6122</v>
      </c>
      <c r="C12" s="273">
        <v>30.62</v>
      </c>
      <c r="D12" s="273">
        <v>30.62</v>
      </c>
      <c r="E12" s="273">
        <v>32.72</v>
      </c>
      <c r="F12" s="273">
        <v>32.770000000000003</v>
      </c>
      <c r="G12" s="273">
        <v>32.72</v>
      </c>
      <c r="H12" s="273">
        <v>32.72</v>
      </c>
      <c r="I12" s="518">
        <v>110</v>
      </c>
      <c r="J12" s="518">
        <v>110</v>
      </c>
      <c r="K12" s="518">
        <v>110</v>
      </c>
      <c r="L12" s="518">
        <v>110</v>
      </c>
      <c r="M12" s="518">
        <v>110</v>
      </c>
      <c r="N12" s="518">
        <v>110</v>
      </c>
      <c r="O12" s="655">
        <f>SUM(C12:N12)</f>
        <v>852.17000000000007</v>
      </c>
      <c r="P12" s="655">
        <v>420</v>
      </c>
    </row>
    <row r="13" spans="1:17" x14ac:dyDescent="0.2">
      <c r="A13" s="98" t="s">
        <v>315</v>
      </c>
      <c r="B13" s="442">
        <v>6124</v>
      </c>
      <c r="C13" s="273">
        <v>0</v>
      </c>
      <c r="D13" s="273">
        <v>0</v>
      </c>
      <c r="E13" s="273">
        <v>0</v>
      </c>
      <c r="F13" s="273">
        <v>0</v>
      </c>
      <c r="G13" s="273">
        <v>0</v>
      </c>
      <c r="H13" s="273">
        <v>0</v>
      </c>
      <c r="I13" s="273">
        <v>0</v>
      </c>
      <c r="J13" s="273">
        <v>0</v>
      </c>
      <c r="K13" s="273">
        <v>0</v>
      </c>
      <c r="L13" s="273">
        <v>0</v>
      </c>
      <c r="M13" s="273">
        <v>0</v>
      </c>
      <c r="N13" s="273">
        <v>0</v>
      </c>
      <c r="O13" s="655">
        <f t="shared" si="0"/>
        <v>0</v>
      </c>
      <c r="P13" s="655">
        <v>250</v>
      </c>
      <c r="Q13" s="455"/>
    </row>
    <row r="14" spans="1:17" x14ac:dyDescent="0.2">
      <c r="A14" s="98" t="s">
        <v>249</v>
      </c>
      <c r="B14" s="442">
        <v>6179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372">
        <v>1000</v>
      </c>
      <c r="K14" s="273">
        <v>0</v>
      </c>
      <c r="L14" s="273">
        <v>0</v>
      </c>
      <c r="M14" s="273">
        <v>0</v>
      </c>
      <c r="N14" s="273">
        <v>0</v>
      </c>
      <c r="O14" s="655">
        <f t="shared" si="0"/>
        <v>1000</v>
      </c>
      <c r="P14" s="655">
        <v>0</v>
      </c>
      <c r="Q14" s="455"/>
    </row>
    <row r="15" spans="1:17" x14ac:dyDescent="0.2">
      <c r="A15" s="617" t="s">
        <v>209</v>
      </c>
      <c r="B15" s="275"/>
      <c r="C15" s="275">
        <f t="shared" ref="C15:I15" si="1">SUM(C7:C13)</f>
        <v>841.02</v>
      </c>
      <c r="D15" s="275">
        <f t="shared" si="1"/>
        <v>2600.89</v>
      </c>
      <c r="E15" s="275">
        <f t="shared" si="1"/>
        <v>4469.4900000000007</v>
      </c>
      <c r="F15" s="275">
        <f t="shared" si="1"/>
        <v>4323.2400000000007</v>
      </c>
      <c r="G15" s="275">
        <f t="shared" si="1"/>
        <v>3552.33</v>
      </c>
      <c r="H15" s="275">
        <f t="shared" si="1"/>
        <v>3588.02</v>
      </c>
      <c r="I15" s="275">
        <f t="shared" si="1"/>
        <v>3652.79</v>
      </c>
      <c r="J15" s="275">
        <f>SUM(J7:J14)</f>
        <v>5072.79</v>
      </c>
      <c r="K15" s="275">
        <f>SUM(K7:K13)</f>
        <v>3677.79</v>
      </c>
      <c r="L15" s="275">
        <f>SUM(L7:L13)</f>
        <v>3690</v>
      </c>
      <c r="M15" s="275">
        <f>SUM(M7:M13)</f>
        <v>3695</v>
      </c>
      <c r="N15" s="275">
        <f>SUM(N7:N13)</f>
        <v>3690</v>
      </c>
      <c r="O15" s="589">
        <f>SUM(O7:O14)</f>
        <v>42853.36</v>
      </c>
      <c r="P15" s="589">
        <f>SUM(P7:P14)</f>
        <v>47764</v>
      </c>
      <c r="Q15" s="455"/>
    </row>
  </sheetData>
  <mergeCells count="2"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7"/>
  <sheetViews>
    <sheetView workbookViewId="0">
      <selection activeCell="G5" sqref="G5"/>
    </sheetView>
  </sheetViews>
  <sheetFormatPr baseColWidth="10" defaultColWidth="8.83203125" defaultRowHeight="13" x14ac:dyDescent="0.15"/>
  <cols>
    <col min="1" max="1" width="25.6640625" style="1" customWidth="1"/>
    <col min="2" max="5" width="11.5" style="1" customWidth="1"/>
    <col min="6" max="8" width="17.5" style="1" customWidth="1"/>
    <col min="9" max="11" width="8.83203125" style="1"/>
    <col min="12" max="12" width="14" style="1" bestFit="1" customWidth="1"/>
    <col min="13" max="13" width="10.33203125" style="1" bestFit="1" customWidth="1"/>
    <col min="14" max="256" width="8.83203125" style="1"/>
    <col min="257" max="257" width="25.6640625" style="1" customWidth="1"/>
    <col min="258" max="261" width="11.5" style="1" customWidth="1"/>
    <col min="262" max="264" width="17.5" style="1" customWidth="1"/>
    <col min="265" max="267" width="8.83203125" style="1"/>
    <col min="268" max="268" width="14" style="1" bestFit="1" customWidth="1"/>
    <col min="269" max="512" width="8.83203125" style="1"/>
    <col min="513" max="513" width="25.6640625" style="1" customWidth="1"/>
    <col min="514" max="517" width="11.5" style="1" customWidth="1"/>
    <col min="518" max="520" width="17.5" style="1" customWidth="1"/>
    <col min="521" max="523" width="8.83203125" style="1"/>
    <col min="524" max="524" width="14" style="1" bestFit="1" customWidth="1"/>
    <col min="525" max="768" width="8.83203125" style="1"/>
    <col min="769" max="769" width="25.6640625" style="1" customWidth="1"/>
    <col min="770" max="773" width="11.5" style="1" customWidth="1"/>
    <col min="774" max="776" width="17.5" style="1" customWidth="1"/>
    <col min="777" max="779" width="8.83203125" style="1"/>
    <col min="780" max="780" width="14" style="1" bestFit="1" customWidth="1"/>
    <col min="781" max="1024" width="8.83203125" style="1"/>
    <col min="1025" max="1025" width="25.6640625" style="1" customWidth="1"/>
    <col min="1026" max="1029" width="11.5" style="1" customWidth="1"/>
    <col min="1030" max="1032" width="17.5" style="1" customWidth="1"/>
    <col min="1033" max="1035" width="8.83203125" style="1"/>
    <col min="1036" max="1036" width="14" style="1" bestFit="1" customWidth="1"/>
    <col min="1037" max="1280" width="8.83203125" style="1"/>
    <col min="1281" max="1281" width="25.6640625" style="1" customWidth="1"/>
    <col min="1282" max="1285" width="11.5" style="1" customWidth="1"/>
    <col min="1286" max="1288" width="17.5" style="1" customWidth="1"/>
    <col min="1289" max="1291" width="8.83203125" style="1"/>
    <col min="1292" max="1292" width="14" style="1" bestFit="1" customWidth="1"/>
    <col min="1293" max="1536" width="8.83203125" style="1"/>
    <col min="1537" max="1537" width="25.6640625" style="1" customWidth="1"/>
    <col min="1538" max="1541" width="11.5" style="1" customWidth="1"/>
    <col min="1542" max="1544" width="17.5" style="1" customWidth="1"/>
    <col min="1545" max="1547" width="8.83203125" style="1"/>
    <col min="1548" max="1548" width="14" style="1" bestFit="1" customWidth="1"/>
    <col min="1549" max="1792" width="8.83203125" style="1"/>
    <col min="1793" max="1793" width="25.6640625" style="1" customWidth="1"/>
    <col min="1794" max="1797" width="11.5" style="1" customWidth="1"/>
    <col min="1798" max="1800" width="17.5" style="1" customWidth="1"/>
    <col min="1801" max="1803" width="8.83203125" style="1"/>
    <col min="1804" max="1804" width="14" style="1" bestFit="1" customWidth="1"/>
    <col min="1805" max="2048" width="8.83203125" style="1"/>
    <col min="2049" max="2049" width="25.6640625" style="1" customWidth="1"/>
    <col min="2050" max="2053" width="11.5" style="1" customWidth="1"/>
    <col min="2054" max="2056" width="17.5" style="1" customWidth="1"/>
    <col min="2057" max="2059" width="8.83203125" style="1"/>
    <col min="2060" max="2060" width="14" style="1" bestFit="1" customWidth="1"/>
    <col min="2061" max="2304" width="8.83203125" style="1"/>
    <col min="2305" max="2305" width="25.6640625" style="1" customWidth="1"/>
    <col min="2306" max="2309" width="11.5" style="1" customWidth="1"/>
    <col min="2310" max="2312" width="17.5" style="1" customWidth="1"/>
    <col min="2313" max="2315" width="8.83203125" style="1"/>
    <col min="2316" max="2316" width="14" style="1" bestFit="1" customWidth="1"/>
    <col min="2317" max="2560" width="8.83203125" style="1"/>
    <col min="2561" max="2561" width="25.6640625" style="1" customWidth="1"/>
    <col min="2562" max="2565" width="11.5" style="1" customWidth="1"/>
    <col min="2566" max="2568" width="17.5" style="1" customWidth="1"/>
    <col min="2569" max="2571" width="8.83203125" style="1"/>
    <col min="2572" max="2572" width="14" style="1" bestFit="1" customWidth="1"/>
    <col min="2573" max="2816" width="8.83203125" style="1"/>
    <col min="2817" max="2817" width="25.6640625" style="1" customWidth="1"/>
    <col min="2818" max="2821" width="11.5" style="1" customWidth="1"/>
    <col min="2822" max="2824" width="17.5" style="1" customWidth="1"/>
    <col min="2825" max="2827" width="8.83203125" style="1"/>
    <col min="2828" max="2828" width="14" style="1" bestFit="1" customWidth="1"/>
    <col min="2829" max="3072" width="8.83203125" style="1"/>
    <col min="3073" max="3073" width="25.6640625" style="1" customWidth="1"/>
    <col min="3074" max="3077" width="11.5" style="1" customWidth="1"/>
    <col min="3078" max="3080" width="17.5" style="1" customWidth="1"/>
    <col min="3081" max="3083" width="8.83203125" style="1"/>
    <col min="3084" max="3084" width="14" style="1" bestFit="1" customWidth="1"/>
    <col min="3085" max="3328" width="8.83203125" style="1"/>
    <col min="3329" max="3329" width="25.6640625" style="1" customWidth="1"/>
    <col min="3330" max="3333" width="11.5" style="1" customWidth="1"/>
    <col min="3334" max="3336" width="17.5" style="1" customWidth="1"/>
    <col min="3337" max="3339" width="8.83203125" style="1"/>
    <col min="3340" max="3340" width="14" style="1" bestFit="1" customWidth="1"/>
    <col min="3341" max="3584" width="8.83203125" style="1"/>
    <col min="3585" max="3585" width="25.6640625" style="1" customWidth="1"/>
    <col min="3586" max="3589" width="11.5" style="1" customWidth="1"/>
    <col min="3590" max="3592" width="17.5" style="1" customWidth="1"/>
    <col min="3593" max="3595" width="8.83203125" style="1"/>
    <col min="3596" max="3596" width="14" style="1" bestFit="1" customWidth="1"/>
    <col min="3597" max="3840" width="8.83203125" style="1"/>
    <col min="3841" max="3841" width="25.6640625" style="1" customWidth="1"/>
    <col min="3842" max="3845" width="11.5" style="1" customWidth="1"/>
    <col min="3846" max="3848" width="17.5" style="1" customWidth="1"/>
    <col min="3849" max="3851" width="8.83203125" style="1"/>
    <col min="3852" max="3852" width="14" style="1" bestFit="1" customWidth="1"/>
    <col min="3853" max="4096" width="8.83203125" style="1"/>
    <col min="4097" max="4097" width="25.6640625" style="1" customWidth="1"/>
    <col min="4098" max="4101" width="11.5" style="1" customWidth="1"/>
    <col min="4102" max="4104" width="17.5" style="1" customWidth="1"/>
    <col min="4105" max="4107" width="8.83203125" style="1"/>
    <col min="4108" max="4108" width="14" style="1" bestFit="1" customWidth="1"/>
    <col min="4109" max="4352" width="8.83203125" style="1"/>
    <col min="4353" max="4353" width="25.6640625" style="1" customWidth="1"/>
    <col min="4354" max="4357" width="11.5" style="1" customWidth="1"/>
    <col min="4358" max="4360" width="17.5" style="1" customWidth="1"/>
    <col min="4361" max="4363" width="8.83203125" style="1"/>
    <col min="4364" max="4364" width="14" style="1" bestFit="1" customWidth="1"/>
    <col min="4365" max="4608" width="8.83203125" style="1"/>
    <col min="4609" max="4609" width="25.6640625" style="1" customWidth="1"/>
    <col min="4610" max="4613" width="11.5" style="1" customWidth="1"/>
    <col min="4614" max="4616" width="17.5" style="1" customWidth="1"/>
    <col min="4617" max="4619" width="8.83203125" style="1"/>
    <col min="4620" max="4620" width="14" style="1" bestFit="1" customWidth="1"/>
    <col min="4621" max="4864" width="8.83203125" style="1"/>
    <col min="4865" max="4865" width="25.6640625" style="1" customWidth="1"/>
    <col min="4866" max="4869" width="11.5" style="1" customWidth="1"/>
    <col min="4870" max="4872" width="17.5" style="1" customWidth="1"/>
    <col min="4873" max="4875" width="8.83203125" style="1"/>
    <col min="4876" max="4876" width="14" style="1" bestFit="1" customWidth="1"/>
    <col min="4877" max="5120" width="8.83203125" style="1"/>
    <col min="5121" max="5121" width="25.6640625" style="1" customWidth="1"/>
    <col min="5122" max="5125" width="11.5" style="1" customWidth="1"/>
    <col min="5126" max="5128" width="17.5" style="1" customWidth="1"/>
    <col min="5129" max="5131" width="8.83203125" style="1"/>
    <col min="5132" max="5132" width="14" style="1" bestFit="1" customWidth="1"/>
    <col min="5133" max="5376" width="8.83203125" style="1"/>
    <col min="5377" max="5377" width="25.6640625" style="1" customWidth="1"/>
    <col min="5378" max="5381" width="11.5" style="1" customWidth="1"/>
    <col min="5382" max="5384" width="17.5" style="1" customWidth="1"/>
    <col min="5385" max="5387" width="8.83203125" style="1"/>
    <col min="5388" max="5388" width="14" style="1" bestFit="1" customWidth="1"/>
    <col min="5389" max="5632" width="8.83203125" style="1"/>
    <col min="5633" max="5633" width="25.6640625" style="1" customWidth="1"/>
    <col min="5634" max="5637" width="11.5" style="1" customWidth="1"/>
    <col min="5638" max="5640" width="17.5" style="1" customWidth="1"/>
    <col min="5641" max="5643" width="8.83203125" style="1"/>
    <col min="5644" max="5644" width="14" style="1" bestFit="1" customWidth="1"/>
    <col min="5645" max="5888" width="8.83203125" style="1"/>
    <col min="5889" max="5889" width="25.6640625" style="1" customWidth="1"/>
    <col min="5890" max="5893" width="11.5" style="1" customWidth="1"/>
    <col min="5894" max="5896" width="17.5" style="1" customWidth="1"/>
    <col min="5897" max="5899" width="8.83203125" style="1"/>
    <col min="5900" max="5900" width="14" style="1" bestFit="1" customWidth="1"/>
    <col min="5901" max="6144" width="8.83203125" style="1"/>
    <col min="6145" max="6145" width="25.6640625" style="1" customWidth="1"/>
    <col min="6146" max="6149" width="11.5" style="1" customWidth="1"/>
    <col min="6150" max="6152" width="17.5" style="1" customWidth="1"/>
    <col min="6153" max="6155" width="8.83203125" style="1"/>
    <col min="6156" max="6156" width="14" style="1" bestFit="1" customWidth="1"/>
    <col min="6157" max="6400" width="8.83203125" style="1"/>
    <col min="6401" max="6401" width="25.6640625" style="1" customWidth="1"/>
    <col min="6402" max="6405" width="11.5" style="1" customWidth="1"/>
    <col min="6406" max="6408" width="17.5" style="1" customWidth="1"/>
    <col min="6409" max="6411" width="8.83203125" style="1"/>
    <col min="6412" max="6412" width="14" style="1" bestFit="1" customWidth="1"/>
    <col min="6413" max="6656" width="8.83203125" style="1"/>
    <col min="6657" max="6657" width="25.6640625" style="1" customWidth="1"/>
    <col min="6658" max="6661" width="11.5" style="1" customWidth="1"/>
    <col min="6662" max="6664" width="17.5" style="1" customWidth="1"/>
    <col min="6665" max="6667" width="8.83203125" style="1"/>
    <col min="6668" max="6668" width="14" style="1" bestFit="1" customWidth="1"/>
    <col min="6669" max="6912" width="8.83203125" style="1"/>
    <col min="6913" max="6913" width="25.6640625" style="1" customWidth="1"/>
    <col min="6914" max="6917" width="11.5" style="1" customWidth="1"/>
    <col min="6918" max="6920" width="17.5" style="1" customWidth="1"/>
    <col min="6921" max="6923" width="8.83203125" style="1"/>
    <col min="6924" max="6924" width="14" style="1" bestFit="1" customWidth="1"/>
    <col min="6925" max="7168" width="8.83203125" style="1"/>
    <col min="7169" max="7169" width="25.6640625" style="1" customWidth="1"/>
    <col min="7170" max="7173" width="11.5" style="1" customWidth="1"/>
    <col min="7174" max="7176" width="17.5" style="1" customWidth="1"/>
    <col min="7177" max="7179" width="8.83203125" style="1"/>
    <col min="7180" max="7180" width="14" style="1" bestFit="1" customWidth="1"/>
    <col min="7181" max="7424" width="8.83203125" style="1"/>
    <col min="7425" max="7425" width="25.6640625" style="1" customWidth="1"/>
    <col min="7426" max="7429" width="11.5" style="1" customWidth="1"/>
    <col min="7430" max="7432" width="17.5" style="1" customWidth="1"/>
    <col min="7433" max="7435" width="8.83203125" style="1"/>
    <col min="7436" max="7436" width="14" style="1" bestFit="1" customWidth="1"/>
    <col min="7437" max="7680" width="8.83203125" style="1"/>
    <col min="7681" max="7681" width="25.6640625" style="1" customWidth="1"/>
    <col min="7682" max="7685" width="11.5" style="1" customWidth="1"/>
    <col min="7686" max="7688" width="17.5" style="1" customWidth="1"/>
    <col min="7689" max="7691" width="8.83203125" style="1"/>
    <col min="7692" max="7692" width="14" style="1" bestFit="1" customWidth="1"/>
    <col min="7693" max="7936" width="8.83203125" style="1"/>
    <col min="7937" max="7937" width="25.6640625" style="1" customWidth="1"/>
    <col min="7938" max="7941" width="11.5" style="1" customWidth="1"/>
    <col min="7942" max="7944" width="17.5" style="1" customWidth="1"/>
    <col min="7945" max="7947" width="8.83203125" style="1"/>
    <col min="7948" max="7948" width="14" style="1" bestFit="1" customWidth="1"/>
    <col min="7949" max="8192" width="8.83203125" style="1"/>
    <col min="8193" max="8193" width="25.6640625" style="1" customWidth="1"/>
    <col min="8194" max="8197" width="11.5" style="1" customWidth="1"/>
    <col min="8198" max="8200" width="17.5" style="1" customWidth="1"/>
    <col min="8201" max="8203" width="8.83203125" style="1"/>
    <col min="8204" max="8204" width="14" style="1" bestFit="1" customWidth="1"/>
    <col min="8205" max="8448" width="8.83203125" style="1"/>
    <col min="8449" max="8449" width="25.6640625" style="1" customWidth="1"/>
    <col min="8450" max="8453" width="11.5" style="1" customWidth="1"/>
    <col min="8454" max="8456" width="17.5" style="1" customWidth="1"/>
    <col min="8457" max="8459" width="8.83203125" style="1"/>
    <col min="8460" max="8460" width="14" style="1" bestFit="1" customWidth="1"/>
    <col min="8461" max="8704" width="8.83203125" style="1"/>
    <col min="8705" max="8705" width="25.6640625" style="1" customWidth="1"/>
    <col min="8706" max="8709" width="11.5" style="1" customWidth="1"/>
    <col min="8710" max="8712" width="17.5" style="1" customWidth="1"/>
    <col min="8713" max="8715" width="8.83203125" style="1"/>
    <col min="8716" max="8716" width="14" style="1" bestFit="1" customWidth="1"/>
    <col min="8717" max="8960" width="8.83203125" style="1"/>
    <col min="8961" max="8961" width="25.6640625" style="1" customWidth="1"/>
    <col min="8962" max="8965" width="11.5" style="1" customWidth="1"/>
    <col min="8966" max="8968" width="17.5" style="1" customWidth="1"/>
    <col min="8969" max="8971" width="8.83203125" style="1"/>
    <col min="8972" max="8972" width="14" style="1" bestFit="1" customWidth="1"/>
    <col min="8973" max="9216" width="8.83203125" style="1"/>
    <col min="9217" max="9217" width="25.6640625" style="1" customWidth="1"/>
    <col min="9218" max="9221" width="11.5" style="1" customWidth="1"/>
    <col min="9222" max="9224" width="17.5" style="1" customWidth="1"/>
    <col min="9225" max="9227" width="8.83203125" style="1"/>
    <col min="9228" max="9228" width="14" style="1" bestFit="1" customWidth="1"/>
    <col min="9229" max="9472" width="8.83203125" style="1"/>
    <col min="9473" max="9473" width="25.6640625" style="1" customWidth="1"/>
    <col min="9474" max="9477" width="11.5" style="1" customWidth="1"/>
    <col min="9478" max="9480" width="17.5" style="1" customWidth="1"/>
    <col min="9481" max="9483" width="8.83203125" style="1"/>
    <col min="9484" max="9484" width="14" style="1" bestFit="1" customWidth="1"/>
    <col min="9485" max="9728" width="8.83203125" style="1"/>
    <col min="9729" max="9729" width="25.6640625" style="1" customWidth="1"/>
    <col min="9730" max="9733" width="11.5" style="1" customWidth="1"/>
    <col min="9734" max="9736" width="17.5" style="1" customWidth="1"/>
    <col min="9737" max="9739" width="8.83203125" style="1"/>
    <col min="9740" max="9740" width="14" style="1" bestFit="1" customWidth="1"/>
    <col min="9741" max="9984" width="8.83203125" style="1"/>
    <col min="9985" max="9985" width="25.6640625" style="1" customWidth="1"/>
    <col min="9986" max="9989" width="11.5" style="1" customWidth="1"/>
    <col min="9990" max="9992" width="17.5" style="1" customWidth="1"/>
    <col min="9993" max="9995" width="8.83203125" style="1"/>
    <col min="9996" max="9996" width="14" style="1" bestFit="1" customWidth="1"/>
    <col min="9997" max="10240" width="8.83203125" style="1"/>
    <col min="10241" max="10241" width="25.6640625" style="1" customWidth="1"/>
    <col min="10242" max="10245" width="11.5" style="1" customWidth="1"/>
    <col min="10246" max="10248" width="17.5" style="1" customWidth="1"/>
    <col min="10249" max="10251" width="8.83203125" style="1"/>
    <col min="10252" max="10252" width="14" style="1" bestFit="1" customWidth="1"/>
    <col min="10253" max="10496" width="8.83203125" style="1"/>
    <col min="10497" max="10497" width="25.6640625" style="1" customWidth="1"/>
    <col min="10498" max="10501" width="11.5" style="1" customWidth="1"/>
    <col min="10502" max="10504" width="17.5" style="1" customWidth="1"/>
    <col min="10505" max="10507" width="8.83203125" style="1"/>
    <col min="10508" max="10508" width="14" style="1" bestFit="1" customWidth="1"/>
    <col min="10509" max="10752" width="8.83203125" style="1"/>
    <col min="10753" max="10753" width="25.6640625" style="1" customWidth="1"/>
    <col min="10754" max="10757" width="11.5" style="1" customWidth="1"/>
    <col min="10758" max="10760" width="17.5" style="1" customWidth="1"/>
    <col min="10761" max="10763" width="8.83203125" style="1"/>
    <col min="10764" max="10764" width="14" style="1" bestFit="1" customWidth="1"/>
    <col min="10765" max="11008" width="8.83203125" style="1"/>
    <col min="11009" max="11009" width="25.6640625" style="1" customWidth="1"/>
    <col min="11010" max="11013" width="11.5" style="1" customWidth="1"/>
    <col min="11014" max="11016" width="17.5" style="1" customWidth="1"/>
    <col min="11017" max="11019" width="8.83203125" style="1"/>
    <col min="11020" max="11020" width="14" style="1" bestFit="1" customWidth="1"/>
    <col min="11021" max="11264" width="8.83203125" style="1"/>
    <col min="11265" max="11265" width="25.6640625" style="1" customWidth="1"/>
    <col min="11266" max="11269" width="11.5" style="1" customWidth="1"/>
    <col min="11270" max="11272" width="17.5" style="1" customWidth="1"/>
    <col min="11273" max="11275" width="8.83203125" style="1"/>
    <col min="11276" max="11276" width="14" style="1" bestFit="1" customWidth="1"/>
    <col min="11277" max="11520" width="8.83203125" style="1"/>
    <col min="11521" max="11521" width="25.6640625" style="1" customWidth="1"/>
    <col min="11522" max="11525" width="11.5" style="1" customWidth="1"/>
    <col min="11526" max="11528" width="17.5" style="1" customWidth="1"/>
    <col min="11529" max="11531" width="8.83203125" style="1"/>
    <col min="11532" max="11532" width="14" style="1" bestFit="1" customWidth="1"/>
    <col min="11533" max="11776" width="8.83203125" style="1"/>
    <col min="11777" max="11777" width="25.6640625" style="1" customWidth="1"/>
    <col min="11778" max="11781" width="11.5" style="1" customWidth="1"/>
    <col min="11782" max="11784" width="17.5" style="1" customWidth="1"/>
    <col min="11785" max="11787" width="8.83203125" style="1"/>
    <col min="11788" max="11788" width="14" style="1" bestFit="1" customWidth="1"/>
    <col min="11789" max="12032" width="8.83203125" style="1"/>
    <col min="12033" max="12033" width="25.6640625" style="1" customWidth="1"/>
    <col min="12034" max="12037" width="11.5" style="1" customWidth="1"/>
    <col min="12038" max="12040" width="17.5" style="1" customWidth="1"/>
    <col min="12041" max="12043" width="8.83203125" style="1"/>
    <col min="12044" max="12044" width="14" style="1" bestFit="1" customWidth="1"/>
    <col min="12045" max="12288" width="8.83203125" style="1"/>
    <col min="12289" max="12289" width="25.6640625" style="1" customWidth="1"/>
    <col min="12290" max="12293" width="11.5" style="1" customWidth="1"/>
    <col min="12294" max="12296" width="17.5" style="1" customWidth="1"/>
    <col min="12297" max="12299" width="8.83203125" style="1"/>
    <col min="12300" max="12300" width="14" style="1" bestFit="1" customWidth="1"/>
    <col min="12301" max="12544" width="8.83203125" style="1"/>
    <col min="12545" max="12545" width="25.6640625" style="1" customWidth="1"/>
    <col min="12546" max="12549" width="11.5" style="1" customWidth="1"/>
    <col min="12550" max="12552" width="17.5" style="1" customWidth="1"/>
    <col min="12553" max="12555" width="8.83203125" style="1"/>
    <col min="12556" max="12556" width="14" style="1" bestFit="1" customWidth="1"/>
    <col min="12557" max="12800" width="8.83203125" style="1"/>
    <col min="12801" max="12801" width="25.6640625" style="1" customWidth="1"/>
    <col min="12802" max="12805" width="11.5" style="1" customWidth="1"/>
    <col min="12806" max="12808" width="17.5" style="1" customWidth="1"/>
    <col min="12809" max="12811" width="8.83203125" style="1"/>
    <col min="12812" max="12812" width="14" style="1" bestFit="1" customWidth="1"/>
    <col min="12813" max="13056" width="8.83203125" style="1"/>
    <col min="13057" max="13057" width="25.6640625" style="1" customWidth="1"/>
    <col min="13058" max="13061" width="11.5" style="1" customWidth="1"/>
    <col min="13062" max="13064" width="17.5" style="1" customWidth="1"/>
    <col min="13065" max="13067" width="8.83203125" style="1"/>
    <col min="13068" max="13068" width="14" style="1" bestFit="1" customWidth="1"/>
    <col min="13069" max="13312" width="8.83203125" style="1"/>
    <col min="13313" max="13313" width="25.6640625" style="1" customWidth="1"/>
    <col min="13314" max="13317" width="11.5" style="1" customWidth="1"/>
    <col min="13318" max="13320" width="17.5" style="1" customWidth="1"/>
    <col min="13321" max="13323" width="8.83203125" style="1"/>
    <col min="13324" max="13324" width="14" style="1" bestFit="1" customWidth="1"/>
    <col min="13325" max="13568" width="8.83203125" style="1"/>
    <col min="13569" max="13569" width="25.6640625" style="1" customWidth="1"/>
    <col min="13570" max="13573" width="11.5" style="1" customWidth="1"/>
    <col min="13574" max="13576" width="17.5" style="1" customWidth="1"/>
    <col min="13577" max="13579" width="8.83203125" style="1"/>
    <col min="13580" max="13580" width="14" style="1" bestFit="1" customWidth="1"/>
    <col min="13581" max="13824" width="8.83203125" style="1"/>
    <col min="13825" max="13825" width="25.6640625" style="1" customWidth="1"/>
    <col min="13826" max="13829" width="11.5" style="1" customWidth="1"/>
    <col min="13830" max="13832" width="17.5" style="1" customWidth="1"/>
    <col min="13833" max="13835" width="8.83203125" style="1"/>
    <col min="13836" max="13836" width="14" style="1" bestFit="1" customWidth="1"/>
    <col min="13837" max="14080" width="8.83203125" style="1"/>
    <col min="14081" max="14081" width="25.6640625" style="1" customWidth="1"/>
    <col min="14082" max="14085" width="11.5" style="1" customWidth="1"/>
    <col min="14086" max="14088" width="17.5" style="1" customWidth="1"/>
    <col min="14089" max="14091" width="8.83203125" style="1"/>
    <col min="14092" max="14092" width="14" style="1" bestFit="1" customWidth="1"/>
    <col min="14093" max="14336" width="8.83203125" style="1"/>
    <col min="14337" max="14337" width="25.6640625" style="1" customWidth="1"/>
    <col min="14338" max="14341" width="11.5" style="1" customWidth="1"/>
    <col min="14342" max="14344" width="17.5" style="1" customWidth="1"/>
    <col min="14345" max="14347" width="8.83203125" style="1"/>
    <col min="14348" max="14348" width="14" style="1" bestFit="1" customWidth="1"/>
    <col min="14349" max="14592" width="8.83203125" style="1"/>
    <col min="14593" max="14593" width="25.6640625" style="1" customWidth="1"/>
    <col min="14594" max="14597" width="11.5" style="1" customWidth="1"/>
    <col min="14598" max="14600" width="17.5" style="1" customWidth="1"/>
    <col min="14601" max="14603" width="8.83203125" style="1"/>
    <col min="14604" max="14604" width="14" style="1" bestFit="1" customWidth="1"/>
    <col min="14605" max="14848" width="8.83203125" style="1"/>
    <col min="14849" max="14849" width="25.6640625" style="1" customWidth="1"/>
    <col min="14850" max="14853" width="11.5" style="1" customWidth="1"/>
    <col min="14854" max="14856" width="17.5" style="1" customWidth="1"/>
    <col min="14857" max="14859" width="8.83203125" style="1"/>
    <col min="14860" max="14860" width="14" style="1" bestFit="1" customWidth="1"/>
    <col min="14861" max="15104" width="8.83203125" style="1"/>
    <col min="15105" max="15105" width="25.6640625" style="1" customWidth="1"/>
    <col min="15106" max="15109" width="11.5" style="1" customWidth="1"/>
    <col min="15110" max="15112" width="17.5" style="1" customWidth="1"/>
    <col min="15113" max="15115" width="8.83203125" style="1"/>
    <col min="15116" max="15116" width="14" style="1" bestFit="1" customWidth="1"/>
    <col min="15117" max="15360" width="8.83203125" style="1"/>
    <col min="15361" max="15361" width="25.6640625" style="1" customWidth="1"/>
    <col min="15362" max="15365" width="11.5" style="1" customWidth="1"/>
    <col min="15366" max="15368" width="17.5" style="1" customWidth="1"/>
    <col min="15369" max="15371" width="8.83203125" style="1"/>
    <col min="15372" max="15372" width="14" style="1" bestFit="1" customWidth="1"/>
    <col min="15373" max="15616" width="8.83203125" style="1"/>
    <col min="15617" max="15617" width="25.6640625" style="1" customWidth="1"/>
    <col min="15618" max="15621" width="11.5" style="1" customWidth="1"/>
    <col min="15622" max="15624" width="17.5" style="1" customWidth="1"/>
    <col min="15625" max="15627" width="8.83203125" style="1"/>
    <col min="15628" max="15628" width="14" style="1" bestFit="1" customWidth="1"/>
    <col min="15629" max="15872" width="8.83203125" style="1"/>
    <col min="15873" max="15873" width="25.6640625" style="1" customWidth="1"/>
    <col min="15874" max="15877" width="11.5" style="1" customWidth="1"/>
    <col min="15878" max="15880" width="17.5" style="1" customWidth="1"/>
    <col min="15881" max="15883" width="8.83203125" style="1"/>
    <col min="15884" max="15884" width="14" style="1" bestFit="1" customWidth="1"/>
    <col min="15885" max="16128" width="8.83203125" style="1"/>
    <col min="16129" max="16129" width="25.6640625" style="1" customWidth="1"/>
    <col min="16130" max="16133" width="11.5" style="1" customWidth="1"/>
    <col min="16134" max="16136" width="17.5" style="1" customWidth="1"/>
    <col min="16137" max="16139" width="8.83203125" style="1"/>
    <col min="16140" max="16140" width="14" style="1" bestFit="1" customWidth="1"/>
    <col min="16141" max="16384" width="8.83203125" style="1"/>
  </cols>
  <sheetData>
    <row r="1" spans="1:17" ht="15" x14ac:dyDescent="0.2">
      <c r="A1" s="455"/>
      <c r="B1" s="455"/>
      <c r="C1" s="455"/>
      <c r="D1" s="455"/>
      <c r="E1" s="455"/>
      <c r="F1" s="455"/>
      <c r="G1" s="455"/>
      <c r="H1" s="455"/>
      <c r="I1" s="2"/>
      <c r="J1" s="2"/>
      <c r="K1" s="2"/>
      <c r="L1" s="2"/>
    </row>
    <row r="2" spans="1:17" x14ac:dyDescent="0.15">
      <c r="I2" s="2"/>
      <c r="J2" s="2"/>
      <c r="K2" s="2"/>
      <c r="L2" s="2"/>
    </row>
    <row r="3" spans="1:17" x14ac:dyDescent="0.15">
      <c r="A3" s="3"/>
      <c r="B3" s="4"/>
      <c r="C3" s="3"/>
      <c r="D3" s="3"/>
      <c r="E3" s="4"/>
      <c r="F3" s="754" t="s">
        <v>29</v>
      </c>
      <c r="G3" s="754"/>
      <c r="H3" s="5"/>
      <c r="I3" s="6"/>
      <c r="J3" s="6"/>
      <c r="K3" s="6"/>
      <c r="L3" s="6"/>
    </row>
    <row r="4" spans="1:17" x14ac:dyDescent="0.15">
      <c r="A4" s="3" t="s">
        <v>30</v>
      </c>
      <c r="B4" s="4"/>
      <c r="C4" s="3"/>
      <c r="D4" s="3"/>
      <c r="E4" s="4"/>
      <c r="F4" s="1" t="s">
        <v>31</v>
      </c>
      <c r="G4" s="1" t="s">
        <v>32</v>
      </c>
      <c r="H4" s="5" t="s">
        <v>33</v>
      </c>
      <c r="I4" s="7"/>
      <c r="J4" s="7"/>
      <c r="K4" s="8"/>
      <c r="L4" s="9"/>
      <c r="M4" s="631"/>
    </row>
    <row r="5" spans="1:17" x14ac:dyDescent="0.15">
      <c r="A5" s="10"/>
      <c r="B5" s="11"/>
      <c r="C5" s="12"/>
      <c r="D5" s="12"/>
      <c r="F5" s="8">
        <v>15080</v>
      </c>
      <c r="G5" s="9">
        <v>1049</v>
      </c>
      <c r="H5" s="632">
        <f>SUM(F5:G5)</f>
        <v>16129</v>
      </c>
      <c r="I5" s="6"/>
      <c r="J5" s="6"/>
      <c r="K5" s="6"/>
      <c r="L5" s="6"/>
    </row>
    <row r="6" spans="1:17" x14ac:dyDescent="0.15">
      <c r="A6" s="13"/>
      <c r="B6" s="14" t="s">
        <v>34</v>
      </c>
      <c r="C6" s="15" t="s">
        <v>35</v>
      </c>
      <c r="D6" s="15" t="s">
        <v>36</v>
      </c>
      <c r="E6" s="14" t="s">
        <v>34</v>
      </c>
      <c r="F6" s="16">
        <v>1155</v>
      </c>
      <c r="G6" s="16" t="s">
        <v>32</v>
      </c>
      <c r="H6" s="17" t="s">
        <v>37</v>
      </c>
      <c r="I6" s="6"/>
      <c r="J6" s="6"/>
      <c r="K6" s="6"/>
      <c r="L6" s="6"/>
      <c r="M6" s="6"/>
    </row>
    <row r="7" spans="1:17" x14ac:dyDescent="0.15">
      <c r="A7" s="18" t="s">
        <v>38</v>
      </c>
      <c r="B7" s="19">
        <f t="shared" ref="B7:B25" si="0">C7/$C$26</f>
        <v>0.46508728179551118</v>
      </c>
      <c r="C7" s="20">
        <v>33.57</v>
      </c>
      <c r="D7" s="20">
        <v>17.829999999999998</v>
      </c>
      <c r="E7" s="19">
        <f t="shared" ref="E7:E25" si="1">D7/$D$26</f>
        <v>0.47007645663063535</v>
      </c>
      <c r="F7" s="5">
        <f>C7*$F$5</f>
        <v>506235.6</v>
      </c>
      <c r="G7" s="5">
        <f>D7*$G$5</f>
        <v>18703.669999999998</v>
      </c>
      <c r="H7" s="5">
        <f>SUM(F7:G7)</f>
        <v>524939.27</v>
      </c>
      <c r="I7" s="6"/>
      <c r="J7" s="6"/>
      <c r="K7" s="6"/>
      <c r="L7" s="6"/>
    </row>
    <row r="8" spans="1:17" x14ac:dyDescent="0.15">
      <c r="A8" s="18" t="s">
        <v>39</v>
      </c>
      <c r="B8" s="19">
        <f t="shared" si="0"/>
        <v>0.17317816569686892</v>
      </c>
      <c r="C8" s="20">
        <v>12.5</v>
      </c>
      <c r="D8" s="20">
        <v>10</v>
      </c>
      <c r="E8" s="19">
        <f t="shared" si="1"/>
        <v>0.2636435539151068</v>
      </c>
      <c r="F8" s="5">
        <f t="shared" ref="F8:F25" si="2">C8*$F$5</f>
        <v>188500</v>
      </c>
      <c r="G8" s="5">
        <f t="shared" ref="G8:G25" si="3">D8*$G$5</f>
        <v>10490</v>
      </c>
      <c r="H8" s="5">
        <f t="shared" ref="H8:H25" si="4">SUM(F8:G8)</f>
        <v>198990</v>
      </c>
      <c r="I8" s="6"/>
      <c r="J8" s="6"/>
      <c r="K8" s="6"/>
      <c r="L8" s="6"/>
    </row>
    <row r="9" spans="1:17" x14ac:dyDescent="0.15">
      <c r="A9" s="18" t="s">
        <v>40</v>
      </c>
      <c r="B9" s="19">
        <f t="shared" si="0"/>
        <v>2.9509559434746462E-2</v>
      </c>
      <c r="C9" s="20">
        <v>2.13</v>
      </c>
      <c r="D9" s="20">
        <v>0.5</v>
      </c>
      <c r="E9" s="19">
        <f t="shared" si="1"/>
        <v>1.3182177695755339E-2</v>
      </c>
      <c r="F9" s="5">
        <f t="shared" si="2"/>
        <v>32120.399999999998</v>
      </c>
      <c r="G9" s="5">
        <f t="shared" si="3"/>
        <v>524.5</v>
      </c>
      <c r="H9" s="5">
        <f t="shared" si="4"/>
        <v>32644.899999999998</v>
      </c>
      <c r="I9" s="6"/>
      <c r="J9" s="6"/>
      <c r="K9" s="6"/>
      <c r="L9" s="6"/>
    </row>
    <row r="10" spans="1:17" x14ac:dyDescent="0.15">
      <c r="A10" s="18" t="s">
        <v>41</v>
      </c>
      <c r="B10" s="19">
        <f t="shared" si="0"/>
        <v>6.2344139650872814E-2</v>
      </c>
      <c r="C10" s="20">
        <v>4.5</v>
      </c>
      <c r="D10" s="20">
        <v>1</v>
      </c>
      <c r="E10" s="19">
        <f t="shared" si="1"/>
        <v>2.6364355391510677E-2</v>
      </c>
      <c r="F10" s="5">
        <f t="shared" si="2"/>
        <v>67860</v>
      </c>
      <c r="G10" s="5">
        <f t="shared" si="3"/>
        <v>1049</v>
      </c>
      <c r="H10" s="5">
        <f t="shared" si="4"/>
        <v>68909</v>
      </c>
      <c r="I10" s="21"/>
      <c r="J10" s="21"/>
      <c r="K10" s="21"/>
      <c r="L10" s="21"/>
      <c r="M10" s="22"/>
      <c r="N10" s="22"/>
      <c r="O10" s="22"/>
      <c r="P10" s="22"/>
      <c r="Q10" s="22"/>
    </row>
    <row r="11" spans="1:17" x14ac:dyDescent="0.15">
      <c r="A11" s="18" t="s">
        <v>42</v>
      </c>
      <c r="B11" s="19">
        <f t="shared" si="0"/>
        <v>4.156275976724854E-2</v>
      </c>
      <c r="C11" s="20">
        <v>3</v>
      </c>
      <c r="D11" s="20">
        <v>0.5</v>
      </c>
      <c r="E11" s="19">
        <f t="shared" si="1"/>
        <v>1.3182177695755339E-2</v>
      </c>
      <c r="F11" s="5">
        <f t="shared" si="2"/>
        <v>45240</v>
      </c>
      <c r="G11" s="5">
        <f t="shared" si="3"/>
        <v>524.5</v>
      </c>
      <c r="H11" s="5">
        <f t="shared" si="4"/>
        <v>45764.5</v>
      </c>
      <c r="I11" s="6"/>
      <c r="J11" s="6"/>
      <c r="K11" s="6"/>
      <c r="L11" s="6"/>
    </row>
    <row r="12" spans="1:17" x14ac:dyDescent="0.15">
      <c r="A12" s="18" t="s">
        <v>43</v>
      </c>
      <c r="B12" s="19">
        <f t="shared" si="0"/>
        <v>4.2948185092823492E-2</v>
      </c>
      <c r="C12" s="20">
        <v>3.1</v>
      </c>
      <c r="D12" s="20">
        <v>2.35</v>
      </c>
      <c r="E12" s="19">
        <f t="shared" si="1"/>
        <v>6.1956235170050097E-2</v>
      </c>
      <c r="F12" s="5">
        <f t="shared" si="2"/>
        <v>46748</v>
      </c>
      <c r="G12" s="5">
        <f t="shared" si="3"/>
        <v>2465.15</v>
      </c>
      <c r="H12" s="5">
        <f t="shared" si="4"/>
        <v>49213.15</v>
      </c>
      <c r="I12" s="6"/>
      <c r="J12" s="6"/>
      <c r="K12" s="6"/>
      <c r="L12" s="6"/>
    </row>
    <row r="13" spans="1:17" x14ac:dyDescent="0.15">
      <c r="A13" s="18" t="s">
        <v>44</v>
      </c>
      <c r="B13" s="19">
        <f t="shared" si="0"/>
        <v>4.156275976724854E-2</v>
      </c>
      <c r="C13" s="20">
        <v>3</v>
      </c>
      <c r="D13" s="20">
        <v>1.5</v>
      </c>
      <c r="E13" s="19">
        <f t="shared" si="1"/>
        <v>3.9546533087266016E-2</v>
      </c>
      <c r="F13" s="5">
        <f t="shared" si="2"/>
        <v>45240</v>
      </c>
      <c r="G13" s="5">
        <f t="shared" si="3"/>
        <v>1573.5</v>
      </c>
      <c r="H13" s="5">
        <f t="shared" si="4"/>
        <v>46813.5</v>
      </c>
      <c r="I13" s="6"/>
      <c r="J13" s="6"/>
      <c r="K13" s="6"/>
      <c r="L13" s="6"/>
    </row>
    <row r="14" spans="1:17" x14ac:dyDescent="0.15">
      <c r="A14" s="18" t="s">
        <v>45</v>
      </c>
      <c r="B14" s="19">
        <f t="shared" si="0"/>
        <v>1.2191742865059573E-2</v>
      </c>
      <c r="C14" s="20">
        <v>0.88</v>
      </c>
      <c r="D14" s="20">
        <v>0.5</v>
      </c>
      <c r="E14" s="19">
        <f t="shared" si="1"/>
        <v>1.3182177695755339E-2</v>
      </c>
      <c r="F14" s="5">
        <f t="shared" si="2"/>
        <v>13270.4</v>
      </c>
      <c r="G14" s="5">
        <f t="shared" si="3"/>
        <v>524.5</v>
      </c>
      <c r="H14" s="5">
        <f t="shared" si="4"/>
        <v>13794.9</v>
      </c>
      <c r="I14" s="6"/>
      <c r="J14" s="6"/>
      <c r="K14" s="6"/>
      <c r="L14" s="6"/>
    </row>
    <row r="15" spans="1:17" x14ac:dyDescent="0.15">
      <c r="A15" s="18" t="s">
        <v>46</v>
      </c>
      <c r="B15" s="19">
        <f t="shared" si="0"/>
        <v>6.927126627874757E-3</v>
      </c>
      <c r="C15" s="20">
        <v>0.5</v>
      </c>
      <c r="D15" s="20">
        <v>0.25</v>
      </c>
      <c r="E15" s="19">
        <f t="shared" si="1"/>
        <v>6.5910888478776693E-3</v>
      </c>
      <c r="F15" s="5">
        <f t="shared" si="2"/>
        <v>7540</v>
      </c>
      <c r="G15" s="5">
        <f t="shared" si="3"/>
        <v>262.25</v>
      </c>
      <c r="H15" s="5">
        <f t="shared" si="4"/>
        <v>7802.25</v>
      </c>
      <c r="I15" s="6"/>
      <c r="J15" s="6"/>
      <c r="K15" s="6"/>
      <c r="L15" s="6"/>
    </row>
    <row r="16" spans="1:17" x14ac:dyDescent="0.15">
      <c r="A16" s="18" t="s">
        <v>47</v>
      </c>
      <c r="B16" s="19">
        <f t="shared" si="0"/>
        <v>1.3854253255749514E-2</v>
      </c>
      <c r="C16" s="20">
        <v>1</v>
      </c>
      <c r="D16" s="20">
        <v>0</v>
      </c>
      <c r="E16" s="19">
        <f t="shared" si="1"/>
        <v>0</v>
      </c>
      <c r="F16" s="5">
        <f t="shared" si="2"/>
        <v>15080</v>
      </c>
      <c r="G16" s="5">
        <f t="shared" si="3"/>
        <v>0</v>
      </c>
      <c r="H16" s="5">
        <f t="shared" si="4"/>
        <v>15080</v>
      </c>
      <c r="I16" s="21"/>
      <c r="J16" s="21"/>
      <c r="K16" s="21"/>
      <c r="L16" s="21"/>
      <c r="M16" s="22"/>
      <c r="N16" s="22"/>
      <c r="O16" s="22"/>
      <c r="P16" s="22"/>
      <c r="Q16" s="22"/>
    </row>
    <row r="17" spans="1:17" x14ac:dyDescent="0.15">
      <c r="A17" s="18" t="s">
        <v>48</v>
      </c>
      <c r="B17" s="19">
        <f t="shared" si="0"/>
        <v>6.927126627874757E-3</v>
      </c>
      <c r="C17" s="20">
        <v>0.5</v>
      </c>
      <c r="D17" s="20">
        <v>0</v>
      </c>
      <c r="E17" s="19">
        <f t="shared" si="1"/>
        <v>0</v>
      </c>
      <c r="F17" s="5">
        <f t="shared" si="2"/>
        <v>7540</v>
      </c>
      <c r="G17" s="5">
        <f t="shared" si="3"/>
        <v>0</v>
      </c>
      <c r="H17" s="5">
        <f t="shared" si="4"/>
        <v>7540</v>
      </c>
      <c r="I17" s="6"/>
      <c r="J17" s="6"/>
      <c r="K17" s="23"/>
      <c r="L17" s="6"/>
      <c r="M17" s="2"/>
    </row>
    <row r="18" spans="1:17" x14ac:dyDescent="0.15">
      <c r="A18" s="18" t="s">
        <v>49</v>
      </c>
      <c r="B18" s="19">
        <f t="shared" si="0"/>
        <v>1.0390689941812135E-2</v>
      </c>
      <c r="C18" s="20">
        <v>0.75</v>
      </c>
      <c r="D18" s="20">
        <v>0</v>
      </c>
      <c r="E18" s="19">
        <f t="shared" si="1"/>
        <v>0</v>
      </c>
      <c r="F18" s="5">
        <f t="shared" si="2"/>
        <v>11310</v>
      </c>
      <c r="G18" s="5">
        <f t="shared" si="3"/>
        <v>0</v>
      </c>
      <c r="H18" s="5">
        <f t="shared" si="4"/>
        <v>11310</v>
      </c>
      <c r="I18" s="6"/>
      <c r="J18" s="6"/>
      <c r="K18" s="24"/>
      <c r="L18" s="6"/>
      <c r="M18" s="2"/>
    </row>
    <row r="19" spans="1:17" x14ac:dyDescent="0.15">
      <c r="A19" s="18" t="s">
        <v>50</v>
      </c>
      <c r="B19" s="19">
        <f t="shared" si="0"/>
        <v>3.4635633139373785E-3</v>
      </c>
      <c r="C19" s="20">
        <v>0.25</v>
      </c>
      <c r="D19" s="20">
        <v>0.25</v>
      </c>
      <c r="E19" s="19">
        <f t="shared" si="1"/>
        <v>6.5910888478776693E-3</v>
      </c>
      <c r="F19" s="5">
        <f t="shared" si="2"/>
        <v>3770</v>
      </c>
      <c r="G19" s="5">
        <f t="shared" si="3"/>
        <v>262.25</v>
      </c>
      <c r="H19" s="5">
        <f t="shared" si="4"/>
        <v>4032.25</v>
      </c>
      <c r="I19" s="6"/>
      <c r="J19" s="6"/>
      <c r="K19" s="24"/>
      <c r="L19" s="6"/>
      <c r="M19" s="2"/>
    </row>
    <row r="20" spans="1:17" x14ac:dyDescent="0.15">
      <c r="A20" s="18" t="s">
        <v>51</v>
      </c>
      <c r="B20" s="19">
        <f t="shared" si="0"/>
        <v>4.156275976724854E-2</v>
      </c>
      <c r="C20" s="20">
        <v>3</v>
      </c>
      <c r="D20" s="20">
        <v>2.5</v>
      </c>
      <c r="E20" s="19">
        <f t="shared" si="1"/>
        <v>6.59108884787767E-2</v>
      </c>
      <c r="F20" s="5">
        <f t="shared" si="2"/>
        <v>45240</v>
      </c>
      <c r="G20" s="5">
        <f t="shared" si="3"/>
        <v>2622.5</v>
      </c>
      <c r="H20" s="5">
        <f t="shared" si="4"/>
        <v>47862.5</v>
      </c>
      <c r="I20" s="6"/>
      <c r="J20" s="6"/>
      <c r="K20" s="23"/>
      <c r="L20" s="6"/>
      <c r="M20" s="2"/>
    </row>
    <row r="21" spans="1:17" x14ac:dyDescent="0.15">
      <c r="A21" s="18" t="s">
        <v>52</v>
      </c>
      <c r="B21" s="19">
        <f t="shared" si="0"/>
        <v>1.3854253255749514E-2</v>
      </c>
      <c r="C21" s="20">
        <v>1</v>
      </c>
      <c r="D21" s="20">
        <v>0.5</v>
      </c>
      <c r="E21" s="19">
        <f t="shared" si="1"/>
        <v>1.3182177695755339E-2</v>
      </c>
      <c r="F21" s="5">
        <f t="shared" si="2"/>
        <v>15080</v>
      </c>
      <c r="G21" s="5">
        <f t="shared" si="3"/>
        <v>524.5</v>
      </c>
      <c r="H21" s="5">
        <f t="shared" si="4"/>
        <v>15604.5</v>
      </c>
    </row>
    <row r="22" spans="1:17" x14ac:dyDescent="0.15">
      <c r="A22" s="18" t="s">
        <v>53</v>
      </c>
      <c r="B22" s="19">
        <f t="shared" si="0"/>
        <v>6.927126627874757E-3</v>
      </c>
      <c r="C22" s="20">
        <v>0.5</v>
      </c>
      <c r="D22" s="20">
        <v>0</v>
      </c>
      <c r="E22" s="19">
        <f t="shared" si="1"/>
        <v>0</v>
      </c>
      <c r="F22" s="5">
        <f t="shared" si="2"/>
        <v>7540</v>
      </c>
      <c r="G22" s="5">
        <f t="shared" si="3"/>
        <v>0</v>
      </c>
      <c r="H22" s="5">
        <f t="shared" si="4"/>
        <v>7540</v>
      </c>
      <c r="I22" s="25"/>
      <c r="J22" s="25"/>
      <c r="K22" s="25"/>
      <c r="L22" s="26"/>
      <c r="M22" s="25"/>
    </row>
    <row r="23" spans="1:17" x14ac:dyDescent="0.15">
      <c r="A23" s="18" t="s">
        <v>54</v>
      </c>
      <c r="B23" s="19">
        <f t="shared" si="0"/>
        <v>1.3854253255749514E-2</v>
      </c>
      <c r="C23" s="20">
        <v>1</v>
      </c>
      <c r="D23" s="20">
        <v>0</v>
      </c>
      <c r="E23" s="19">
        <f t="shared" si="1"/>
        <v>0</v>
      </c>
      <c r="F23" s="5">
        <f t="shared" si="2"/>
        <v>15080</v>
      </c>
      <c r="G23" s="5">
        <f t="shared" si="3"/>
        <v>0</v>
      </c>
      <c r="H23" s="5">
        <f t="shared" si="4"/>
        <v>15080</v>
      </c>
      <c r="I23" s="25"/>
      <c r="J23" s="27"/>
      <c r="K23" s="25"/>
      <c r="L23" s="25"/>
      <c r="M23" s="25"/>
    </row>
    <row r="24" spans="1:17" x14ac:dyDescent="0.15">
      <c r="A24" s="18" t="s">
        <v>55</v>
      </c>
      <c r="B24" s="19">
        <f t="shared" si="0"/>
        <v>6.927126627874757E-3</v>
      </c>
      <c r="C24" s="20">
        <v>0.5</v>
      </c>
      <c r="D24" s="20">
        <v>0</v>
      </c>
      <c r="E24" s="19">
        <f t="shared" si="1"/>
        <v>0</v>
      </c>
      <c r="F24" s="5">
        <f t="shared" si="2"/>
        <v>7540</v>
      </c>
      <c r="G24" s="5">
        <f t="shared" si="3"/>
        <v>0</v>
      </c>
      <c r="H24" s="5">
        <f t="shared" si="4"/>
        <v>7540</v>
      </c>
      <c r="I24" s="26"/>
      <c r="J24" s="28"/>
      <c r="K24" s="25"/>
      <c r="L24" s="25"/>
      <c r="M24" s="25"/>
    </row>
    <row r="25" spans="1:17" x14ac:dyDescent="0.15">
      <c r="A25" s="18" t="s">
        <v>56</v>
      </c>
      <c r="B25" s="19">
        <f t="shared" si="0"/>
        <v>6.927126627874757E-3</v>
      </c>
      <c r="C25" s="20">
        <v>0.5</v>
      </c>
      <c r="D25" s="20">
        <v>0.25</v>
      </c>
      <c r="E25" s="19">
        <f t="shared" si="1"/>
        <v>6.5910888478776693E-3</v>
      </c>
      <c r="F25" s="5">
        <f t="shared" si="2"/>
        <v>7540</v>
      </c>
      <c r="G25" s="5">
        <f t="shared" si="3"/>
        <v>262.25</v>
      </c>
      <c r="H25" s="5">
        <f t="shared" si="4"/>
        <v>7802.25</v>
      </c>
      <c r="I25" s="26"/>
      <c r="J25" s="29"/>
      <c r="K25" s="25"/>
      <c r="L25" s="25"/>
      <c r="M25" s="25"/>
    </row>
    <row r="26" spans="1:17" ht="14" thickBot="1" x14ac:dyDescent="0.2">
      <c r="A26" s="633" t="s">
        <v>57</v>
      </c>
      <c r="B26" s="634">
        <f t="shared" ref="B26:H26" si="5">SUM(B7:B25)</f>
        <v>0.99999999999999989</v>
      </c>
      <c r="C26" s="635">
        <f t="shared" si="5"/>
        <v>72.180000000000007</v>
      </c>
      <c r="D26" s="635">
        <f t="shared" si="5"/>
        <v>37.93</v>
      </c>
      <c r="E26" s="634">
        <f t="shared" si="5"/>
        <v>1</v>
      </c>
      <c r="F26" s="636">
        <f t="shared" si="5"/>
        <v>1088474.3999999999</v>
      </c>
      <c r="G26" s="636">
        <f t="shared" si="5"/>
        <v>39788.57</v>
      </c>
      <c r="H26" s="636">
        <f t="shared" si="5"/>
        <v>1128262.9700000002</v>
      </c>
      <c r="I26" s="26"/>
      <c r="J26" s="29"/>
      <c r="K26" s="25"/>
      <c r="L26" s="25"/>
      <c r="M26" s="30"/>
    </row>
    <row r="27" spans="1:17" ht="14" thickTop="1" x14ac:dyDescent="0.15">
      <c r="I27" s="26"/>
      <c r="J27" s="29"/>
      <c r="K27" s="25"/>
      <c r="L27" s="25"/>
      <c r="M27" s="30"/>
    </row>
    <row r="28" spans="1:17" x14ac:dyDescent="0.15">
      <c r="A28" s="3"/>
      <c r="B28" s="4"/>
      <c r="C28" s="3"/>
      <c r="D28" s="3"/>
      <c r="E28" s="4"/>
      <c r="F28" s="754" t="s">
        <v>29</v>
      </c>
      <c r="G28" s="754"/>
      <c r="H28" s="5"/>
      <c r="I28" s="26"/>
      <c r="J28" s="29"/>
      <c r="K28" s="25"/>
      <c r="L28" s="31"/>
      <c r="M28" s="30"/>
    </row>
    <row r="29" spans="1:17" x14ac:dyDescent="0.15">
      <c r="A29" s="3" t="s">
        <v>58</v>
      </c>
      <c r="B29" s="4"/>
      <c r="C29" s="3"/>
      <c r="D29" s="3"/>
      <c r="E29" s="4"/>
      <c r="F29" s="1" t="s">
        <v>31</v>
      </c>
      <c r="G29" s="1" t="s">
        <v>32</v>
      </c>
      <c r="H29" s="5" t="s">
        <v>33</v>
      </c>
      <c r="I29" s="32"/>
      <c r="J29" s="29"/>
      <c r="K29" s="25"/>
      <c r="L29" s="25"/>
      <c r="M29" s="25"/>
    </row>
    <row r="30" spans="1:17" x14ac:dyDescent="0.15">
      <c r="A30" s="10"/>
      <c r="B30" s="11"/>
      <c r="C30" s="12"/>
      <c r="D30" s="12"/>
      <c r="F30" s="8">
        <v>14341</v>
      </c>
      <c r="G30" s="9">
        <v>1138</v>
      </c>
      <c r="H30" s="632">
        <f>SUM(F30:G30)</f>
        <v>15479</v>
      </c>
      <c r="I30" s="26"/>
      <c r="J30" s="33"/>
      <c r="K30" s="34"/>
      <c r="L30" s="34"/>
      <c r="M30" s="35"/>
      <c r="N30" s="22"/>
      <c r="O30" s="22"/>
      <c r="P30" s="22"/>
      <c r="Q30" s="22"/>
    </row>
    <row r="31" spans="1:17" x14ac:dyDescent="0.15">
      <c r="A31" s="13"/>
      <c r="B31" s="14" t="s">
        <v>34</v>
      </c>
      <c r="C31" s="15" t="s">
        <v>35</v>
      </c>
      <c r="D31" s="15" t="s">
        <v>36</v>
      </c>
      <c r="E31" s="14" t="s">
        <v>34</v>
      </c>
      <c r="F31" s="16">
        <v>1155</v>
      </c>
      <c r="G31" s="16" t="s">
        <v>32</v>
      </c>
      <c r="H31" s="17" t="s">
        <v>37</v>
      </c>
      <c r="I31" s="26"/>
      <c r="J31" s="29"/>
      <c r="K31" s="25"/>
      <c r="L31" s="25"/>
      <c r="M31" s="25"/>
    </row>
    <row r="32" spans="1:17" x14ac:dyDescent="0.15">
      <c r="A32" s="18" t="s">
        <v>38</v>
      </c>
      <c r="B32" s="19">
        <f t="shared" ref="B32:B50" si="6">C32/$C$26</f>
        <v>0.46508728179551118</v>
      </c>
      <c r="C32" s="20">
        <v>33.57</v>
      </c>
      <c r="D32" s="20">
        <v>17.829999999999998</v>
      </c>
      <c r="E32" s="19">
        <f t="shared" ref="E32:E50" si="7">D32/$D$26</f>
        <v>0.47007645663063535</v>
      </c>
      <c r="F32" s="5">
        <f>C32*$F$30</f>
        <v>481427.37</v>
      </c>
      <c r="G32" s="5">
        <f>D32*$G$30</f>
        <v>20290.539999999997</v>
      </c>
      <c r="H32" s="5">
        <f>SUM(F32:G32)</f>
        <v>501717.91</v>
      </c>
      <c r="I32" s="26"/>
      <c r="J32" s="29"/>
      <c r="K32" s="25"/>
      <c r="L32" s="25"/>
      <c r="M32" s="30"/>
    </row>
    <row r="33" spans="1:17" x14ac:dyDescent="0.15">
      <c r="A33" s="18" t="s">
        <v>39</v>
      </c>
      <c r="B33" s="19">
        <f t="shared" si="6"/>
        <v>0.17317816569686892</v>
      </c>
      <c r="C33" s="20">
        <v>12.5</v>
      </c>
      <c r="D33" s="20">
        <v>10</v>
      </c>
      <c r="E33" s="19">
        <f t="shared" si="7"/>
        <v>0.2636435539151068</v>
      </c>
      <c r="F33" s="5">
        <f t="shared" ref="F33:F50" si="8">C33*$F$30</f>
        <v>179262.5</v>
      </c>
      <c r="G33" s="5">
        <f t="shared" ref="G33:G50" si="9">D33*$G$30</f>
        <v>11380</v>
      </c>
      <c r="H33" s="5">
        <f t="shared" ref="H33:H50" si="10">SUM(F33:G33)</f>
        <v>190642.5</v>
      </c>
      <c r="I33" s="26"/>
      <c r="J33" s="29"/>
      <c r="K33" s="25"/>
      <c r="L33" s="25"/>
      <c r="M33" s="25"/>
    </row>
    <row r="34" spans="1:17" x14ac:dyDescent="0.15">
      <c r="A34" s="18" t="s">
        <v>40</v>
      </c>
      <c r="B34" s="19">
        <f t="shared" si="6"/>
        <v>2.9509559434746462E-2</v>
      </c>
      <c r="C34" s="20">
        <v>2.13</v>
      </c>
      <c r="D34" s="20">
        <v>0.5</v>
      </c>
      <c r="E34" s="19">
        <f t="shared" si="7"/>
        <v>1.3182177695755339E-2</v>
      </c>
      <c r="F34" s="5">
        <f t="shared" si="8"/>
        <v>30546.329999999998</v>
      </c>
      <c r="G34" s="5">
        <f t="shared" si="9"/>
        <v>569</v>
      </c>
      <c r="H34" s="5">
        <f t="shared" si="10"/>
        <v>31115.329999999998</v>
      </c>
      <c r="I34" s="26"/>
      <c r="J34" s="29"/>
      <c r="K34" s="30"/>
      <c r="L34" s="25"/>
      <c r="M34" s="25"/>
    </row>
    <row r="35" spans="1:17" x14ac:dyDescent="0.15">
      <c r="A35" s="18" t="s">
        <v>41</v>
      </c>
      <c r="B35" s="19">
        <f t="shared" si="6"/>
        <v>6.2344139650872814E-2</v>
      </c>
      <c r="C35" s="20">
        <v>4.5</v>
      </c>
      <c r="D35" s="20">
        <v>1</v>
      </c>
      <c r="E35" s="19">
        <f t="shared" si="7"/>
        <v>2.6364355391510677E-2</v>
      </c>
      <c r="F35" s="5">
        <f t="shared" si="8"/>
        <v>64534.5</v>
      </c>
      <c r="G35" s="5">
        <f t="shared" si="9"/>
        <v>1138</v>
      </c>
      <c r="H35" s="5">
        <f t="shared" si="10"/>
        <v>65672.5</v>
      </c>
      <c r="I35" s="32"/>
      <c r="J35" s="29"/>
      <c r="K35" s="25"/>
      <c r="L35" s="36"/>
      <c r="M35" s="25"/>
    </row>
    <row r="36" spans="1:17" x14ac:dyDescent="0.15">
      <c r="A36" s="18" t="s">
        <v>42</v>
      </c>
      <c r="B36" s="19">
        <f t="shared" si="6"/>
        <v>4.156275976724854E-2</v>
      </c>
      <c r="C36" s="20">
        <v>3</v>
      </c>
      <c r="D36" s="20">
        <v>0.5</v>
      </c>
      <c r="E36" s="19">
        <f t="shared" si="7"/>
        <v>1.3182177695755339E-2</v>
      </c>
      <c r="F36" s="5">
        <f t="shared" si="8"/>
        <v>43023</v>
      </c>
      <c r="G36" s="5">
        <f t="shared" si="9"/>
        <v>569</v>
      </c>
      <c r="H36" s="5">
        <f t="shared" si="10"/>
        <v>43592</v>
      </c>
      <c r="I36" s="26"/>
      <c r="J36" s="33"/>
      <c r="K36" s="34"/>
      <c r="L36" s="34"/>
      <c r="M36" s="34"/>
      <c r="N36" s="22"/>
      <c r="O36" s="22"/>
      <c r="P36" s="22"/>
      <c r="Q36" s="22"/>
    </row>
    <row r="37" spans="1:17" x14ac:dyDescent="0.15">
      <c r="A37" s="18" t="s">
        <v>43</v>
      </c>
      <c r="B37" s="19">
        <f t="shared" si="6"/>
        <v>4.2948185092823492E-2</v>
      </c>
      <c r="C37" s="20">
        <v>3.1</v>
      </c>
      <c r="D37" s="20">
        <v>2.35</v>
      </c>
      <c r="E37" s="19">
        <f t="shared" si="7"/>
        <v>6.1956235170050097E-2</v>
      </c>
      <c r="F37" s="5">
        <f t="shared" si="8"/>
        <v>44457.1</v>
      </c>
      <c r="G37" s="5">
        <f t="shared" si="9"/>
        <v>2674.3</v>
      </c>
      <c r="H37" s="5">
        <f t="shared" si="10"/>
        <v>47131.4</v>
      </c>
      <c r="I37" s="26"/>
      <c r="J37" s="29"/>
      <c r="K37" s="25"/>
      <c r="L37" s="25"/>
      <c r="M37" s="25"/>
    </row>
    <row r="38" spans="1:17" x14ac:dyDescent="0.15">
      <c r="A38" s="18" t="s">
        <v>44</v>
      </c>
      <c r="B38" s="19">
        <f t="shared" si="6"/>
        <v>4.156275976724854E-2</v>
      </c>
      <c r="C38" s="20">
        <v>3</v>
      </c>
      <c r="D38" s="20">
        <v>1.5</v>
      </c>
      <c r="E38" s="19">
        <f t="shared" si="7"/>
        <v>3.9546533087266016E-2</v>
      </c>
      <c r="F38" s="5">
        <f t="shared" si="8"/>
        <v>43023</v>
      </c>
      <c r="G38" s="5">
        <f t="shared" si="9"/>
        <v>1707</v>
      </c>
      <c r="H38" s="5">
        <f t="shared" si="10"/>
        <v>44730</v>
      </c>
      <c r="J38" s="29"/>
      <c r="K38" s="25"/>
      <c r="L38" s="25"/>
      <c r="M38" s="25"/>
    </row>
    <row r="39" spans="1:17" x14ac:dyDescent="0.15">
      <c r="A39" s="18" t="s">
        <v>45</v>
      </c>
      <c r="B39" s="19">
        <f t="shared" si="6"/>
        <v>1.2191742865059573E-2</v>
      </c>
      <c r="C39" s="20">
        <v>0.88</v>
      </c>
      <c r="D39" s="20">
        <v>0.5</v>
      </c>
      <c r="E39" s="19">
        <f t="shared" si="7"/>
        <v>1.3182177695755339E-2</v>
      </c>
      <c r="F39" s="5">
        <f t="shared" si="8"/>
        <v>12620.08</v>
      </c>
      <c r="G39" s="5">
        <f t="shared" si="9"/>
        <v>569</v>
      </c>
      <c r="H39" s="5">
        <f t="shared" si="10"/>
        <v>13189.08</v>
      </c>
    </row>
    <row r="40" spans="1:17" x14ac:dyDescent="0.15">
      <c r="A40" s="18" t="s">
        <v>46</v>
      </c>
      <c r="B40" s="19">
        <f t="shared" si="6"/>
        <v>6.927126627874757E-3</v>
      </c>
      <c r="C40" s="20">
        <v>0.5</v>
      </c>
      <c r="D40" s="20">
        <v>0.25</v>
      </c>
      <c r="E40" s="19">
        <f t="shared" si="7"/>
        <v>6.5910888478776693E-3</v>
      </c>
      <c r="F40" s="5">
        <f t="shared" si="8"/>
        <v>7170.5</v>
      </c>
      <c r="G40" s="5">
        <f t="shared" si="9"/>
        <v>284.5</v>
      </c>
      <c r="H40" s="5">
        <f t="shared" si="10"/>
        <v>7455</v>
      </c>
    </row>
    <row r="41" spans="1:17" x14ac:dyDescent="0.15">
      <c r="A41" s="18" t="s">
        <v>47</v>
      </c>
      <c r="B41" s="19">
        <f t="shared" si="6"/>
        <v>1.3854253255749514E-2</v>
      </c>
      <c r="C41" s="20">
        <v>1</v>
      </c>
      <c r="D41" s="20">
        <v>0</v>
      </c>
      <c r="E41" s="19">
        <f t="shared" si="7"/>
        <v>0</v>
      </c>
      <c r="F41" s="5">
        <f t="shared" si="8"/>
        <v>14341</v>
      </c>
      <c r="G41" s="5">
        <f t="shared" si="9"/>
        <v>0</v>
      </c>
      <c r="H41" s="5">
        <f t="shared" si="10"/>
        <v>14341</v>
      </c>
      <c r="I41" s="25"/>
      <c r="J41" s="2"/>
      <c r="K41" s="2"/>
      <c r="L41" s="2"/>
      <c r="M41" s="2"/>
    </row>
    <row r="42" spans="1:17" x14ac:dyDescent="0.15">
      <c r="A42" s="18" t="s">
        <v>48</v>
      </c>
      <c r="B42" s="19">
        <f t="shared" si="6"/>
        <v>6.927126627874757E-3</v>
      </c>
      <c r="C42" s="20">
        <v>0.5</v>
      </c>
      <c r="D42" s="20">
        <v>0</v>
      </c>
      <c r="E42" s="19">
        <f t="shared" si="7"/>
        <v>0</v>
      </c>
      <c r="F42" s="5">
        <f t="shared" si="8"/>
        <v>7170.5</v>
      </c>
      <c r="G42" s="5">
        <f t="shared" si="9"/>
        <v>0</v>
      </c>
      <c r="H42" s="5">
        <f t="shared" si="10"/>
        <v>7170.5</v>
      </c>
      <c r="I42" s="26"/>
      <c r="J42" s="28"/>
      <c r="K42" s="25"/>
      <c r="L42" s="25"/>
      <c r="M42" s="25"/>
    </row>
    <row r="43" spans="1:17" x14ac:dyDescent="0.15">
      <c r="A43" s="18" t="s">
        <v>49</v>
      </c>
      <c r="B43" s="19">
        <f t="shared" si="6"/>
        <v>1.0390689941812135E-2</v>
      </c>
      <c r="C43" s="20">
        <v>0.75</v>
      </c>
      <c r="D43" s="20">
        <v>0</v>
      </c>
      <c r="E43" s="19">
        <f t="shared" si="7"/>
        <v>0</v>
      </c>
      <c r="F43" s="5">
        <f t="shared" si="8"/>
        <v>10755.75</v>
      </c>
      <c r="G43" s="5">
        <f t="shared" si="9"/>
        <v>0</v>
      </c>
      <c r="H43" s="5">
        <f t="shared" si="10"/>
        <v>10755.75</v>
      </c>
      <c r="I43" s="26"/>
      <c r="J43" s="29"/>
      <c r="K43" s="25"/>
      <c r="L43" s="25"/>
      <c r="M43" s="25"/>
    </row>
    <row r="44" spans="1:17" x14ac:dyDescent="0.15">
      <c r="A44" s="18" t="s">
        <v>50</v>
      </c>
      <c r="B44" s="19">
        <f t="shared" si="6"/>
        <v>3.4635633139373785E-3</v>
      </c>
      <c r="C44" s="20">
        <v>0.25</v>
      </c>
      <c r="D44" s="20">
        <v>0.25</v>
      </c>
      <c r="E44" s="19">
        <f t="shared" si="7"/>
        <v>6.5910888478776693E-3</v>
      </c>
      <c r="F44" s="5">
        <f t="shared" si="8"/>
        <v>3585.25</v>
      </c>
      <c r="G44" s="5">
        <f t="shared" si="9"/>
        <v>284.5</v>
      </c>
      <c r="H44" s="5">
        <f t="shared" si="10"/>
        <v>3869.75</v>
      </c>
      <c r="I44" s="26"/>
      <c r="J44" s="29"/>
      <c r="K44" s="25"/>
      <c r="L44" s="25"/>
      <c r="M44" s="30"/>
    </row>
    <row r="45" spans="1:17" x14ac:dyDescent="0.15">
      <c r="A45" s="18" t="s">
        <v>51</v>
      </c>
      <c r="B45" s="19">
        <f t="shared" si="6"/>
        <v>4.156275976724854E-2</v>
      </c>
      <c r="C45" s="20">
        <v>3</v>
      </c>
      <c r="D45" s="20">
        <v>2.5</v>
      </c>
      <c r="E45" s="19">
        <f t="shared" si="7"/>
        <v>6.59108884787767E-2</v>
      </c>
      <c r="F45" s="5">
        <f t="shared" si="8"/>
        <v>43023</v>
      </c>
      <c r="G45" s="5">
        <f t="shared" si="9"/>
        <v>2845</v>
      </c>
      <c r="H45" s="5">
        <f t="shared" si="10"/>
        <v>45868</v>
      </c>
      <c r="I45" s="26"/>
      <c r="J45" s="29"/>
      <c r="K45" s="25"/>
      <c r="L45" s="25"/>
      <c r="M45" s="30"/>
    </row>
    <row r="46" spans="1:17" x14ac:dyDescent="0.15">
      <c r="A46" s="18" t="s">
        <v>52</v>
      </c>
      <c r="B46" s="19">
        <f t="shared" si="6"/>
        <v>1.3854253255749514E-2</v>
      </c>
      <c r="C46" s="20">
        <v>1</v>
      </c>
      <c r="D46" s="20">
        <v>0.5</v>
      </c>
      <c r="E46" s="19">
        <f t="shared" si="7"/>
        <v>1.3182177695755339E-2</v>
      </c>
      <c r="F46" s="5">
        <f t="shared" si="8"/>
        <v>14341</v>
      </c>
      <c r="G46" s="5">
        <f>D46*$G$30</f>
        <v>569</v>
      </c>
      <c r="H46" s="5">
        <f t="shared" si="10"/>
        <v>14910</v>
      </c>
      <c r="I46" s="26"/>
      <c r="J46" s="29"/>
      <c r="K46" s="25"/>
      <c r="L46" s="25"/>
      <c r="M46" s="30"/>
    </row>
    <row r="47" spans="1:17" x14ac:dyDescent="0.15">
      <c r="A47" s="18" t="s">
        <v>53</v>
      </c>
      <c r="B47" s="19">
        <f t="shared" si="6"/>
        <v>6.927126627874757E-3</v>
      </c>
      <c r="C47" s="20">
        <v>0.5</v>
      </c>
      <c r="D47" s="20">
        <v>0</v>
      </c>
      <c r="E47" s="19">
        <f t="shared" si="7"/>
        <v>0</v>
      </c>
      <c r="F47" s="5">
        <f t="shared" si="8"/>
        <v>7170.5</v>
      </c>
      <c r="G47" s="5">
        <f t="shared" si="9"/>
        <v>0</v>
      </c>
      <c r="H47" s="5">
        <f t="shared" si="10"/>
        <v>7170.5</v>
      </c>
      <c r="I47" s="26"/>
      <c r="J47" s="29"/>
      <c r="K47" s="25"/>
      <c r="L47" s="25"/>
      <c r="M47" s="30"/>
    </row>
    <row r="48" spans="1:17" x14ac:dyDescent="0.15">
      <c r="A48" s="18" t="s">
        <v>54</v>
      </c>
      <c r="B48" s="19">
        <f t="shared" si="6"/>
        <v>1.3854253255749514E-2</v>
      </c>
      <c r="C48" s="20">
        <v>1</v>
      </c>
      <c r="D48" s="20">
        <v>0</v>
      </c>
      <c r="E48" s="19">
        <f t="shared" si="7"/>
        <v>0</v>
      </c>
      <c r="F48" s="5">
        <f t="shared" si="8"/>
        <v>14341</v>
      </c>
      <c r="G48" s="5">
        <f t="shared" si="9"/>
        <v>0</v>
      </c>
      <c r="H48" s="5">
        <f t="shared" si="10"/>
        <v>14341</v>
      </c>
      <c r="I48" s="26"/>
      <c r="J48" s="29"/>
      <c r="K48" s="25"/>
      <c r="L48" s="25"/>
      <c r="M48" s="25"/>
    </row>
    <row r="49" spans="1:13" x14ac:dyDescent="0.15">
      <c r="A49" s="18" t="s">
        <v>55</v>
      </c>
      <c r="B49" s="19">
        <f t="shared" si="6"/>
        <v>6.927126627874757E-3</v>
      </c>
      <c r="C49" s="20">
        <v>0.5</v>
      </c>
      <c r="D49" s="20">
        <v>0</v>
      </c>
      <c r="E49" s="19">
        <f t="shared" si="7"/>
        <v>0</v>
      </c>
      <c r="F49" s="5">
        <f t="shared" si="8"/>
        <v>7170.5</v>
      </c>
      <c r="G49" s="5">
        <f t="shared" si="9"/>
        <v>0</v>
      </c>
      <c r="H49" s="5">
        <f t="shared" si="10"/>
        <v>7170.5</v>
      </c>
      <c r="I49" s="26"/>
      <c r="J49" s="29"/>
      <c r="K49" s="25"/>
      <c r="L49" s="25"/>
      <c r="M49" s="25"/>
    </row>
    <row r="50" spans="1:13" x14ac:dyDescent="0.15">
      <c r="A50" s="18" t="s">
        <v>56</v>
      </c>
      <c r="B50" s="19">
        <f t="shared" si="6"/>
        <v>6.927126627874757E-3</v>
      </c>
      <c r="C50" s="20">
        <v>0.5</v>
      </c>
      <c r="D50" s="20">
        <v>0.25</v>
      </c>
      <c r="E50" s="19">
        <f t="shared" si="7"/>
        <v>6.5910888478776693E-3</v>
      </c>
      <c r="F50" s="5">
        <f t="shared" si="8"/>
        <v>7170.5</v>
      </c>
      <c r="G50" s="5">
        <f t="shared" si="9"/>
        <v>284.5</v>
      </c>
      <c r="H50" s="5">
        <f t="shared" si="10"/>
        <v>7455</v>
      </c>
      <c r="I50" s="26"/>
      <c r="J50" s="29"/>
      <c r="K50" s="25"/>
      <c r="L50" s="25"/>
      <c r="M50" s="25"/>
    </row>
    <row r="51" spans="1:13" ht="14" thickBot="1" x14ac:dyDescent="0.2">
      <c r="A51" s="633" t="s">
        <v>57</v>
      </c>
      <c r="B51" s="634">
        <f t="shared" ref="B51:H51" si="11">SUM(B32:B50)</f>
        <v>0.99999999999999989</v>
      </c>
      <c r="C51" s="635">
        <f t="shared" si="11"/>
        <v>72.180000000000007</v>
      </c>
      <c r="D51" s="635">
        <f t="shared" si="11"/>
        <v>37.93</v>
      </c>
      <c r="E51" s="634">
        <f t="shared" si="11"/>
        <v>1</v>
      </c>
      <c r="F51" s="636">
        <f t="shared" si="11"/>
        <v>1035133.3799999999</v>
      </c>
      <c r="G51" s="636">
        <f t="shared" si="11"/>
        <v>43164.34</v>
      </c>
      <c r="H51" s="636">
        <f t="shared" si="11"/>
        <v>1078297.7199999997</v>
      </c>
      <c r="I51" s="26"/>
      <c r="J51" s="29"/>
      <c r="K51" s="25"/>
      <c r="L51" s="25"/>
      <c r="M51" s="25"/>
    </row>
    <row r="52" spans="1:13" ht="15" thickTop="1" thickBot="1" x14ac:dyDescent="0.2">
      <c r="A52" s="633"/>
      <c r="B52" s="634"/>
      <c r="C52" s="635"/>
      <c r="D52" s="635"/>
      <c r="E52" s="634"/>
      <c r="F52" s="636"/>
      <c r="G52" s="636"/>
      <c r="H52" s="636"/>
      <c r="I52" s="26"/>
      <c r="J52" s="29"/>
      <c r="K52" s="25"/>
      <c r="L52" s="25"/>
      <c r="M52" s="25"/>
    </row>
    <row r="53" spans="1:13" ht="14" thickTop="1" x14ac:dyDescent="0.15">
      <c r="I53" s="26"/>
      <c r="J53" s="29"/>
      <c r="K53" s="25"/>
      <c r="L53" s="25"/>
      <c r="M53" s="25"/>
    </row>
    <row r="54" spans="1:13" x14ac:dyDescent="0.15">
      <c r="A54" s="3"/>
      <c r="B54" s="4"/>
      <c r="C54" s="3"/>
      <c r="D54" s="3"/>
      <c r="E54" s="4"/>
      <c r="F54" s="754" t="s">
        <v>29</v>
      </c>
      <c r="G54" s="754"/>
      <c r="H54" s="5"/>
      <c r="I54" s="25"/>
      <c r="J54" s="25"/>
      <c r="K54" s="25"/>
      <c r="L54" s="25"/>
      <c r="M54" s="25"/>
    </row>
    <row r="55" spans="1:13" x14ac:dyDescent="0.15">
      <c r="A55" s="3" t="s">
        <v>59</v>
      </c>
      <c r="B55" s="4"/>
      <c r="C55" s="3"/>
      <c r="D55" s="3"/>
      <c r="E55" s="4"/>
      <c r="F55" s="1" t="s">
        <v>31</v>
      </c>
      <c r="G55" s="1" t="s">
        <v>32</v>
      </c>
      <c r="H55" s="5" t="s">
        <v>33</v>
      </c>
      <c r="I55" s="25"/>
      <c r="J55" s="25"/>
      <c r="K55" s="25"/>
      <c r="L55" s="25"/>
      <c r="M55" s="25"/>
    </row>
    <row r="56" spans="1:13" x14ac:dyDescent="0.15">
      <c r="A56" s="10"/>
      <c r="B56" s="11"/>
      <c r="C56" s="12"/>
      <c r="D56" s="12"/>
      <c r="F56" s="8">
        <v>3040</v>
      </c>
      <c r="G56" s="9">
        <v>2701</v>
      </c>
      <c r="H56" s="632">
        <f>SUM(F56:G56)</f>
        <v>5741</v>
      </c>
      <c r="I56" s="25"/>
      <c r="J56" s="25"/>
      <c r="K56" s="25"/>
      <c r="L56" s="25"/>
      <c r="M56" s="25"/>
    </row>
    <row r="57" spans="1:13" x14ac:dyDescent="0.15">
      <c r="A57" s="13"/>
      <c r="B57" s="14" t="s">
        <v>34</v>
      </c>
      <c r="C57" s="15" t="s">
        <v>35</v>
      </c>
      <c r="D57" s="15" t="s">
        <v>36</v>
      </c>
      <c r="E57" s="14" t="s">
        <v>34</v>
      </c>
      <c r="F57" s="16">
        <v>1155</v>
      </c>
      <c r="G57" s="16" t="s">
        <v>32</v>
      </c>
      <c r="H57" s="17" t="s">
        <v>37</v>
      </c>
    </row>
    <row r="58" spans="1:13" x14ac:dyDescent="0.15">
      <c r="A58" s="18" t="s">
        <v>38</v>
      </c>
      <c r="B58" s="19">
        <f t="shared" ref="B58:B76" si="12">C58/$C$26</f>
        <v>0.46508728179551118</v>
      </c>
      <c r="C58" s="20">
        <v>33.57</v>
      </c>
      <c r="D58" s="20">
        <v>17.829999999999998</v>
      </c>
      <c r="E58" s="19">
        <f t="shared" ref="E58:E76" si="13">D58/$D$26</f>
        <v>0.47007645663063535</v>
      </c>
      <c r="F58" s="5">
        <f>C58*$F$56</f>
        <v>102052.8</v>
      </c>
      <c r="G58" s="5">
        <f>D58*$G$56</f>
        <v>48158.829999999994</v>
      </c>
      <c r="H58" s="5">
        <f>SUM(F58:G58)</f>
        <v>150211.63</v>
      </c>
    </row>
    <row r="59" spans="1:13" x14ac:dyDescent="0.15">
      <c r="A59" s="18" t="s">
        <v>39</v>
      </c>
      <c r="B59" s="19">
        <f t="shared" si="12"/>
        <v>0.17317816569686892</v>
      </c>
      <c r="C59" s="20">
        <v>12.5</v>
      </c>
      <c r="D59" s="20">
        <v>10</v>
      </c>
      <c r="E59" s="19">
        <f t="shared" si="13"/>
        <v>0.2636435539151068</v>
      </c>
      <c r="F59" s="5">
        <f t="shared" ref="F59:F75" si="14">C59*$F$56</f>
        <v>38000</v>
      </c>
      <c r="G59" s="5">
        <f t="shared" ref="G59:G76" si="15">D59*$G$56</f>
        <v>27010</v>
      </c>
      <c r="H59" s="5">
        <f t="shared" ref="H59:H76" si="16">SUM(F59:G59)</f>
        <v>65010</v>
      </c>
    </row>
    <row r="60" spans="1:13" x14ac:dyDescent="0.15">
      <c r="A60" s="18" t="s">
        <v>40</v>
      </c>
      <c r="B60" s="19">
        <f t="shared" si="12"/>
        <v>2.9509559434746462E-2</v>
      </c>
      <c r="C60" s="20">
        <v>2.13</v>
      </c>
      <c r="D60" s="20">
        <v>0.5</v>
      </c>
      <c r="E60" s="19">
        <f t="shared" si="13"/>
        <v>1.3182177695755339E-2</v>
      </c>
      <c r="F60" s="5">
        <f t="shared" si="14"/>
        <v>6475.2</v>
      </c>
      <c r="G60" s="5">
        <f t="shared" si="15"/>
        <v>1350.5</v>
      </c>
      <c r="H60" s="5">
        <f t="shared" si="16"/>
        <v>7825.7</v>
      </c>
    </row>
    <row r="61" spans="1:13" x14ac:dyDescent="0.15">
      <c r="A61" s="18" t="s">
        <v>41</v>
      </c>
      <c r="B61" s="19">
        <f t="shared" si="12"/>
        <v>6.2344139650872814E-2</v>
      </c>
      <c r="C61" s="20">
        <v>4.5</v>
      </c>
      <c r="D61" s="20">
        <v>1</v>
      </c>
      <c r="E61" s="19">
        <f t="shared" si="13"/>
        <v>2.6364355391510677E-2</v>
      </c>
      <c r="F61" s="5">
        <f t="shared" si="14"/>
        <v>13680</v>
      </c>
      <c r="G61" s="5">
        <f t="shared" si="15"/>
        <v>2701</v>
      </c>
      <c r="H61" s="5">
        <f t="shared" si="16"/>
        <v>16381</v>
      </c>
    </row>
    <row r="62" spans="1:13" x14ac:dyDescent="0.15">
      <c r="A62" s="18" t="s">
        <v>42</v>
      </c>
      <c r="B62" s="19">
        <f t="shared" si="12"/>
        <v>4.156275976724854E-2</v>
      </c>
      <c r="C62" s="20">
        <v>3</v>
      </c>
      <c r="D62" s="20">
        <v>0.5</v>
      </c>
      <c r="E62" s="19">
        <f t="shared" si="13"/>
        <v>1.3182177695755339E-2</v>
      </c>
      <c r="F62" s="5">
        <f t="shared" si="14"/>
        <v>9120</v>
      </c>
      <c r="G62" s="5">
        <f t="shared" si="15"/>
        <v>1350.5</v>
      </c>
      <c r="H62" s="5">
        <f t="shared" si="16"/>
        <v>10470.5</v>
      </c>
    </row>
    <row r="63" spans="1:13" x14ac:dyDescent="0.15">
      <c r="A63" s="18" t="s">
        <v>43</v>
      </c>
      <c r="B63" s="19">
        <f t="shared" si="12"/>
        <v>4.2948185092823492E-2</v>
      </c>
      <c r="C63" s="20">
        <v>3.1</v>
      </c>
      <c r="D63" s="20">
        <v>2.35</v>
      </c>
      <c r="E63" s="19">
        <f t="shared" si="13"/>
        <v>6.1956235170050097E-2</v>
      </c>
      <c r="F63" s="5">
        <f t="shared" si="14"/>
        <v>9424</v>
      </c>
      <c r="G63" s="5">
        <f t="shared" si="15"/>
        <v>6347.35</v>
      </c>
      <c r="H63" s="5">
        <f t="shared" si="16"/>
        <v>15771.35</v>
      </c>
    </row>
    <row r="64" spans="1:13" x14ac:dyDescent="0.15">
      <c r="A64" s="18" t="s">
        <v>44</v>
      </c>
      <c r="B64" s="19">
        <f t="shared" si="12"/>
        <v>4.156275976724854E-2</v>
      </c>
      <c r="C64" s="20">
        <v>3</v>
      </c>
      <c r="D64" s="20">
        <v>1.5</v>
      </c>
      <c r="E64" s="19">
        <f t="shared" si="13"/>
        <v>3.9546533087266016E-2</v>
      </c>
      <c r="F64" s="5">
        <f t="shared" si="14"/>
        <v>9120</v>
      </c>
      <c r="G64" s="5">
        <f t="shared" si="15"/>
        <v>4051.5</v>
      </c>
      <c r="H64" s="5">
        <f t="shared" si="16"/>
        <v>13171.5</v>
      </c>
    </row>
    <row r="65" spans="1:8" x14ac:dyDescent="0.15">
      <c r="A65" s="18" t="s">
        <v>45</v>
      </c>
      <c r="B65" s="19">
        <f t="shared" si="12"/>
        <v>1.2191742865059573E-2</v>
      </c>
      <c r="C65" s="20">
        <v>0.88</v>
      </c>
      <c r="D65" s="20">
        <v>0.5</v>
      </c>
      <c r="E65" s="19">
        <f t="shared" si="13"/>
        <v>1.3182177695755339E-2</v>
      </c>
      <c r="F65" s="5">
        <f t="shared" si="14"/>
        <v>2675.2</v>
      </c>
      <c r="G65" s="5">
        <f t="shared" si="15"/>
        <v>1350.5</v>
      </c>
      <c r="H65" s="5">
        <f t="shared" si="16"/>
        <v>4025.7</v>
      </c>
    </row>
    <row r="66" spans="1:8" x14ac:dyDescent="0.15">
      <c r="A66" s="18" t="s">
        <v>46</v>
      </c>
      <c r="B66" s="19">
        <f t="shared" si="12"/>
        <v>3.4635633139373785E-3</v>
      </c>
      <c r="C66" s="20">
        <v>0.25</v>
      </c>
      <c r="D66" s="20">
        <v>0</v>
      </c>
      <c r="E66" s="19">
        <f t="shared" si="13"/>
        <v>0</v>
      </c>
      <c r="F66" s="5">
        <f t="shared" si="14"/>
        <v>760</v>
      </c>
      <c r="G66" s="5">
        <f t="shared" si="15"/>
        <v>0</v>
      </c>
      <c r="H66" s="5">
        <f t="shared" si="16"/>
        <v>760</v>
      </c>
    </row>
    <row r="67" spans="1:8" x14ac:dyDescent="0.15">
      <c r="A67" s="18" t="s">
        <v>47</v>
      </c>
      <c r="B67" s="19">
        <f t="shared" si="12"/>
        <v>1.3854253255749514E-2</v>
      </c>
      <c r="C67" s="20">
        <v>1</v>
      </c>
      <c r="D67" s="20">
        <v>0</v>
      </c>
      <c r="E67" s="19">
        <f t="shared" si="13"/>
        <v>0</v>
      </c>
      <c r="F67" s="5">
        <f t="shared" si="14"/>
        <v>3040</v>
      </c>
      <c r="G67" s="5">
        <f t="shared" si="15"/>
        <v>0</v>
      </c>
      <c r="H67" s="5">
        <f t="shared" si="16"/>
        <v>3040</v>
      </c>
    </row>
    <row r="68" spans="1:8" x14ac:dyDescent="0.15">
      <c r="A68" s="18" t="s">
        <v>48</v>
      </c>
      <c r="B68" s="19">
        <f t="shared" si="12"/>
        <v>6.927126627874757E-3</v>
      </c>
      <c r="C68" s="20">
        <v>0.5</v>
      </c>
      <c r="D68" s="20">
        <v>0</v>
      </c>
      <c r="E68" s="19">
        <f t="shared" si="13"/>
        <v>0</v>
      </c>
      <c r="F68" s="5">
        <f t="shared" si="14"/>
        <v>1520</v>
      </c>
      <c r="G68" s="5">
        <f t="shared" si="15"/>
        <v>0</v>
      </c>
      <c r="H68" s="5">
        <f t="shared" si="16"/>
        <v>1520</v>
      </c>
    </row>
    <row r="69" spans="1:8" x14ac:dyDescent="0.15">
      <c r="A69" s="18" t="s">
        <v>49</v>
      </c>
      <c r="B69" s="19">
        <f t="shared" si="12"/>
        <v>1.0390689941812135E-2</v>
      </c>
      <c r="C69" s="20">
        <v>0.75</v>
      </c>
      <c r="D69" s="20">
        <v>0</v>
      </c>
      <c r="E69" s="19">
        <f t="shared" si="13"/>
        <v>0</v>
      </c>
      <c r="F69" s="5">
        <f t="shared" si="14"/>
        <v>2280</v>
      </c>
      <c r="G69" s="5">
        <f t="shared" si="15"/>
        <v>0</v>
      </c>
      <c r="H69" s="5">
        <f t="shared" si="16"/>
        <v>2280</v>
      </c>
    </row>
    <row r="70" spans="1:8" x14ac:dyDescent="0.15">
      <c r="A70" s="18" t="s">
        <v>50</v>
      </c>
      <c r="B70" s="19">
        <f t="shared" si="12"/>
        <v>3.4635633139373785E-3</v>
      </c>
      <c r="C70" s="20">
        <v>0.25</v>
      </c>
      <c r="D70" s="20">
        <v>0.25</v>
      </c>
      <c r="E70" s="19">
        <f t="shared" si="13"/>
        <v>6.5910888478776693E-3</v>
      </c>
      <c r="F70" s="5">
        <f t="shared" si="14"/>
        <v>760</v>
      </c>
      <c r="G70" s="5">
        <f t="shared" si="15"/>
        <v>675.25</v>
      </c>
      <c r="H70" s="5">
        <f t="shared" si="16"/>
        <v>1435.25</v>
      </c>
    </row>
    <row r="71" spans="1:8" x14ac:dyDescent="0.15">
      <c r="A71" s="18" t="s">
        <v>51</v>
      </c>
      <c r="B71" s="19">
        <f t="shared" si="12"/>
        <v>4.156275976724854E-2</v>
      </c>
      <c r="C71" s="20">
        <v>3</v>
      </c>
      <c r="D71" s="20">
        <v>2.5</v>
      </c>
      <c r="E71" s="19">
        <f t="shared" si="13"/>
        <v>6.59108884787767E-2</v>
      </c>
      <c r="F71" s="5">
        <f t="shared" si="14"/>
        <v>9120</v>
      </c>
      <c r="G71" s="5">
        <f t="shared" si="15"/>
        <v>6752.5</v>
      </c>
      <c r="H71" s="5">
        <f t="shared" si="16"/>
        <v>15872.5</v>
      </c>
    </row>
    <row r="72" spans="1:8" x14ac:dyDescent="0.15">
      <c r="A72" s="18" t="s">
        <v>52</v>
      </c>
      <c r="B72" s="19">
        <f t="shared" si="12"/>
        <v>1.3854253255749514E-2</v>
      </c>
      <c r="C72" s="20">
        <v>1</v>
      </c>
      <c r="D72" s="20">
        <v>0.5</v>
      </c>
      <c r="E72" s="19">
        <f t="shared" si="13"/>
        <v>1.3182177695755339E-2</v>
      </c>
      <c r="F72" s="5">
        <f t="shared" si="14"/>
        <v>3040</v>
      </c>
      <c r="G72" s="5">
        <f t="shared" si="15"/>
        <v>1350.5</v>
      </c>
      <c r="H72" s="5">
        <f t="shared" si="16"/>
        <v>4390.5</v>
      </c>
    </row>
    <row r="73" spans="1:8" x14ac:dyDescent="0.15">
      <c r="A73" s="18" t="s">
        <v>53</v>
      </c>
      <c r="B73" s="19">
        <f t="shared" si="12"/>
        <v>6.927126627874757E-3</v>
      </c>
      <c r="C73" s="20">
        <v>0.5</v>
      </c>
      <c r="D73" s="20">
        <v>0</v>
      </c>
      <c r="E73" s="19">
        <f t="shared" si="13"/>
        <v>0</v>
      </c>
      <c r="F73" s="5">
        <f t="shared" si="14"/>
        <v>1520</v>
      </c>
      <c r="G73" s="5">
        <f t="shared" si="15"/>
        <v>0</v>
      </c>
      <c r="H73" s="5">
        <f t="shared" si="16"/>
        <v>1520</v>
      </c>
    </row>
    <row r="74" spans="1:8" x14ac:dyDescent="0.15">
      <c r="A74" s="18" t="s">
        <v>54</v>
      </c>
      <c r="B74" s="19">
        <f t="shared" si="12"/>
        <v>1.3854253255749514E-2</v>
      </c>
      <c r="C74" s="20">
        <v>1</v>
      </c>
      <c r="D74" s="20">
        <v>0</v>
      </c>
      <c r="E74" s="19">
        <f t="shared" si="13"/>
        <v>0</v>
      </c>
      <c r="F74" s="5">
        <f t="shared" si="14"/>
        <v>3040</v>
      </c>
      <c r="G74" s="5">
        <f t="shared" si="15"/>
        <v>0</v>
      </c>
      <c r="H74" s="5">
        <f t="shared" si="16"/>
        <v>3040</v>
      </c>
    </row>
    <row r="75" spans="1:8" x14ac:dyDescent="0.15">
      <c r="A75" s="18" t="s">
        <v>55</v>
      </c>
      <c r="B75" s="19">
        <f t="shared" si="12"/>
        <v>6.927126627874757E-3</v>
      </c>
      <c r="C75" s="20">
        <v>0.5</v>
      </c>
      <c r="D75" s="20">
        <v>0</v>
      </c>
      <c r="E75" s="19">
        <f t="shared" si="13"/>
        <v>0</v>
      </c>
      <c r="F75" s="5">
        <f t="shared" si="14"/>
        <v>1520</v>
      </c>
      <c r="G75" s="5">
        <f t="shared" si="15"/>
        <v>0</v>
      </c>
      <c r="H75" s="5">
        <f t="shared" si="16"/>
        <v>1520</v>
      </c>
    </row>
    <row r="76" spans="1:8" x14ac:dyDescent="0.15">
      <c r="A76" s="18" t="s">
        <v>56</v>
      </c>
      <c r="B76" s="19">
        <f t="shared" si="12"/>
        <v>0</v>
      </c>
      <c r="C76" s="20">
        <v>0</v>
      </c>
      <c r="D76" s="20">
        <v>0</v>
      </c>
      <c r="E76" s="19">
        <f t="shared" si="13"/>
        <v>0</v>
      </c>
      <c r="F76" s="5">
        <f>C76*$F$56</f>
        <v>0</v>
      </c>
      <c r="G76" s="5">
        <f t="shared" si="15"/>
        <v>0</v>
      </c>
      <c r="H76" s="5">
        <f t="shared" si="16"/>
        <v>0</v>
      </c>
    </row>
    <row r="77" spans="1:8" ht="14" thickBot="1" x14ac:dyDescent="0.2">
      <c r="A77" s="633" t="s">
        <v>57</v>
      </c>
      <c r="B77" s="634">
        <f t="shared" ref="B77:H77" si="17">SUM(B58:B76)</f>
        <v>0.98960931005818775</v>
      </c>
      <c r="C77" s="635">
        <f t="shared" si="17"/>
        <v>71.430000000000007</v>
      </c>
      <c r="D77" s="635">
        <f t="shared" si="17"/>
        <v>37.43</v>
      </c>
      <c r="E77" s="634">
        <f t="shared" si="17"/>
        <v>0.98681782230424475</v>
      </c>
      <c r="F77" s="636">
        <f t="shared" si="17"/>
        <v>217147.2</v>
      </c>
      <c r="G77" s="636">
        <f t="shared" si="17"/>
        <v>101098.43</v>
      </c>
      <c r="H77" s="636">
        <f t="shared" si="17"/>
        <v>318245.63</v>
      </c>
    </row>
    <row r="78" spans="1:8" ht="14" thickTop="1" x14ac:dyDescent="0.15">
      <c r="A78" s="10"/>
      <c r="B78" s="19"/>
      <c r="C78" s="10"/>
      <c r="D78" s="10"/>
      <c r="E78" s="19"/>
      <c r="F78" s="5"/>
      <c r="G78" s="5"/>
      <c r="H78" s="5"/>
    </row>
    <row r="79" spans="1:8" x14ac:dyDescent="0.15">
      <c r="A79" s="3" t="s">
        <v>60</v>
      </c>
      <c r="B79" s="19"/>
      <c r="C79" s="10"/>
      <c r="D79" s="10"/>
      <c r="F79" s="37">
        <v>1653</v>
      </c>
      <c r="G79" s="5"/>
      <c r="H79" s="5"/>
    </row>
    <row r="80" spans="1:8" x14ac:dyDescent="0.15">
      <c r="A80" s="13"/>
      <c r="B80" s="38" t="s">
        <v>34</v>
      </c>
      <c r="C80" s="39" t="s">
        <v>35</v>
      </c>
      <c r="D80" s="39" t="s">
        <v>36</v>
      </c>
      <c r="E80" s="38" t="s">
        <v>34</v>
      </c>
      <c r="F80" s="16" t="s">
        <v>31</v>
      </c>
      <c r="G80" s="16" t="s">
        <v>32</v>
      </c>
      <c r="H80" s="17" t="s">
        <v>37</v>
      </c>
    </row>
    <row r="81" spans="1:8" x14ac:dyDescent="0.15">
      <c r="A81" s="10" t="s">
        <v>38</v>
      </c>
      <c r="B81" s="19">
        <v>1</v>
      </c>
      <c r="C81" s="40">
        <v>5</v>
      </c>
      <c r="D81" s="624" t="s">
        <v>61</v>
      </c>
      <c r="E81" s="41" t="s">
        <v>61</v>
      </c>
      <c r="F81" s="42" t="s">
        <v>61</v>
      </c>
      <c r="G81" s="42" t="s">
        <v>61</v>
      </c>
      <c r="H81" s="5">
        <f>F79*C81</f>
        <v>8265</v>
      </c>
    </row>
    <row r="83" spans="1:8" ht="15" x14ac:dyDescent="0.2">
      <c r="A83" s="455"/>
      <c r="B83" s="455"/>
      <c r="C83" s="455"/>
      <c r="D83" s="455"/>
      <c r="E83" s="455"/>
      <c r="F83" s="455"/>
      <c r="G83" s="455"/>
      <c r="H83" s="455"/>
    </row>
    <row r="84" spans="1:8" ht="15" x14ac:dyDescent="0.2">
      <c r="A84" s="455"/>
      <c r="B84" s="455"/>
      <c r="C84" s="455"/>
      <c r="D84" s="455"/>
      <c r="E84" s="455"/>
      <c r="F84" s="455"/>
      <c r="G84" s="455"/>
      <c r="H84" s="437">
        <f>H81+H77+H51+H26</f>
        <v>2533071.3199999998</v>
      </c>
    </row>
    <row r="85" spans="1:8" ht="15" x14ac:dyDescent="0.2">
      <c r="A85" s="455"/>
      <c r="B85" s="455"/>
      <c r="C85" s="455"/>
      <c r="D85" s="455"/>
      <c r="E85" s="455"/>
      <c r="F85" s="455"/>
      <c r="G85" s="455"/>
      <c r="H85" s="455"/>
    </row>
    <row r="86" spans="1:8" ht="15" x14ac:dyDescent="0.2">
      <c r="A86" s="455"/>
      <c r="B86" s="455"/>
      <c r="C86" s="455"/>
      <c r="D86" s="455"/>
      <c r="E86" s="455"/>
      <c r="F86" s="455"/>
      <c r="G86" s="455" t="s">
        <v>62</v>
      </c>
      <c r="H86" s="437">
        <f>H7+H32+H58+H81</f>
        <v>1185133.81</v>
      </c>
    </row>
    <row r="87" spans="1:8" x14ac:dyDescent="0.15">
      <c r="H87" s="460">
        <f>H86*1.01</f>
        <v>1196985.1481000001</v>
      </c>
    </row>
  </sheetData>
  <mergeCells count="3">
    <mergeCell ref="F3:G3"/>
    <mergeCell ref="F28:G28"/>
    <mergeCell ref="F54:G54"/>
  </mergeCells>
  <pageMargins left="0.75" right="0.75" top="1" bottom="1" header="0.5" footer="0.5"/>
  <pageSetup scale="97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8"/>
  <sheetViews>
    <sheetView zoomScale="90" zoomScaleNormal="90" zoomScalePageLayoutView="90" workbookViewId="0">
      <selection activeCell="A15" sqref="A15:I16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33203125" customWidth="1"/>
  </cols>
  <sheetData>
    <row r="1" spans="1:16" x14ac:dyDescent="0.2">
      <c r="A1" s="143" t="s">
        <v>81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316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69" t="s">
        <v>279</v>
      </c>
      <c r="P4" s="755" t="s">
        <v>285</v>
      </c>
    </row>
    <row r="5" spans="1:16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69"/>
      <c r="P5" s="759"/>
    </row>
    <row r="6" spans="1:16" x14ac:dyDescent="0.2">
      <c r="A6" s="142" t="s">
        <v>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6" x14ac:dyDescent="0.2">
      <c r="A7" s="131" t="s">
        <v>317</v>
      </c>
      <c r="B7" s="122">
        <v>5300</v>
      </c>
      <c r="C7" s="458">
        <v>0</v>
      </c>
      <c r="D7" s="458">
        <v>0</v>
      </c>
      <c r="E7" s="458">
        <v>0</v>
      </c>
      <c r="F7" s="458">
        <v>0</v>
      </c>
      <c r="G7" s="458">
        <v>0</v>
      </c>
      <c r="H7" s="560">
        <v>0</v>
      </c>
      <c r="I7" s="561">
        <v>13236</v>
      </c>
      <c r="J7" s="561">
        <v>0</v>
      </c>
      <c r="K7" s="561">
        <v>0</v>
      </c>
      <c r="L7" s="561">
        <v>0</v>
      </c>
      <c r="M7" s="561">
        <v>0</v>
      </c>
      <c r="N7" s="561">
        <v>8000</v>
      </c>
      <c r="O7" s="145">
        <f>SUM(C7:N7)</f>
        <v>21236</v>
      </c>
      <c r="P7" s="145">
        <v>20000</v>
      </c>
    </row>
    <row r="8" spans="1:16" x14ac:dyDescent="0.2">
      <c r="A8" s="131" t="s">
        <v>318</v>
      </c>
      <c r="B8" s="122">
        <v>5305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560">
        <v>0</v>
      </c>
      <c r="I8" s="561">
        <v>0</v>
      </c>
      <c r="J8" s="561">
        <v>0</v>
      </c>
      <c r="K8" s="561">
        <v>0</v>
      </c>
      <c r="L8" s="561">
        <v>2000</v>
      </c>
      <c r="M8" s="561">
        <v>43400</v>
      </c>
      <c r="N8" s="561">
        <v>2000</v>
      </c>
      <c r="O8" s="145">
        <f>SUM(C8:N8)</f>
        <v>47400</v>
      </c>
      <c r="P8" s="145">
        <v>59364</v>
      </c>
    </row>
    <row r="9" spans="1:16" x14ac:dyDescent="0.2">
      <c r="A9" s="131" t="s">
        <v>319</v>
      </c>
      <c r="B9" s="122">
        <v>5315</v>
      </c>
      <c r="C9" s="458">
        <v>2006.72</v>
      </c>
      <c r="D9" s="458">
        <v>2006.72</v>
      </c>
      <c r="E9" s="458">
        <v>2006.72</v>
      </c>
      <c r="F9" s="458">
        <v>2006.72</v>
      </c>
      <c r="G9" s="458">
        <v>2006.72</v>
      </c>
      <c r="H9" s="560">
        <v>2006.72</v>
      </c>
      <c r="I9" s="561">
        <v>2057.11</v>
      </c>
      <c r="J9" s="561">
        <v>2057.11</v>
      </c>
      <c r="K9" s="561">
        <v>2057.11</v>
      </c>
      <c r="L9" s="561">
        <v>2057.11</v>
      </c>
      <c r="M9" s="561">
        <v>2057.11</v>
      </c>
      <c r="N9" s="561">
        <v>2057.11</v>
      </c>
      <c r="O9" s="145">
        <f>SUM(C9:N9)</f>
        <v>24382.980000000003</v>
      </c>
      <c r="P9" s="145">
        <v>24080.639999999999</v>
      </c>
    </row>
    <row r="10" spans="1:16" x14ac:dyDescent="0.2">
      <c r="A10" s="131" t="s">
        <v>320</v>
      </c>
      <c r="B10" s="122">
        <v>5325</v>
      </c>
      <c r="C10" s="146">
        <v>0</v>
      </c>
      <c r="D10" s="146">
        <v>0</v>
      </c>
      <c r="E10" s="146">
        <v>9.75</v>
      </c>
      <c r="F10" s="146">
        <v>11.75</v>
      </c>
      <c r="G10" s="146">
        <v>0</v>
      </c>
      <c r="H10" s="562">
        <v>0</v>
      </c>
      <c r="I10" s="561">
        <v>0</v>
      </c>
      <c r="J10" s="561">
        <v>0</v>
      </c>
      <c r="K10" s="561">
        <v>0</v>
      </c>
      <c r="L10" s="561">
        <v>0</v>
      </c>
      <c r="M10" s="561">
        <v>0</v>
      </c>
      <c r="N10" s="561">
        <v>0</v>
      </c>
      <c r="O10" s="145">
        <f>SUM(C10:N10)</f>
        <v>21.5</v>
      </c>
      <c r="P10" s="145">
        <v>0</v>
      </c>
    </row>
    <row r="11" spans="1:16" x14ac:dyDescent="0.2">
      <c r="A11" s="618" t="s">
        <v>101</v>
      </c>
      <c r="B11" s="148"/>
      <c r="C11" s="147">
        <f>SUM(C7:C10)</f>
        <v>2006.72</v>
      </c>
      <c r="D11" s="148">
        <f t="shared" ref="D11:N11" si="0">SUM(D7:D10)</f>
        <v>2006.72</v>
      </c>
      <c r="E11" s="147">
        <f t="shared" si="0"/>
        <v>2016.47</v>
      </c>
      <c r="F11" s="148">
        <f t="shared" si="0"/>
        <v>2018.47</v>
      </c>
      <c r="G11" s="147">
        <f t="shared" si="0"/>
        <v>2006.72</v>
      </c>
      <c r="H11" s="148">
        <f t="shared" si="0"/>
        <v>2006.72</v>
      </c>
      <c r="I11" s="147">
        <f t="shared" si="0"/>
        <v>15293.11</v>
      </c>
      <c r="J11" s="148">
        <f t="shared" si="0"/>
        <v>2057.11</v>
      </c>
      <c r="K11" s="147">
        <f t="shared" si="0"/>
        <v>2057.11</v>
      </c>
      <c r="L11" s="148">
        <f t="shared" si="0"/>
        <v>4057.11</v>
      </c>
      <c r="M11" s="147">
        <f t="shared" si="0"/>
        <v>45457.11</v>
      </c>
      <c r="N11" s="148">
        <f t="shared" si="0"/>
        <v>12057.11</v>
      </c>
      <c r="O11" s="149">
        <f>SUM(O7:O10)</f>
        <v>93040.48000000001</v>
      </c>
      <c r="P11" s="121">
        <f>SUM(P7:P10)</f>
        <v>103444.64</v>
      </c>
    </row>
    <row r="15" spans="1:16" x14ac:dyDescent="0.2">
      <c r="A15" s="92"/>
      <c r="B15" s="520"/>
      <c r="C15" s="520"/>
      <c r="D15" s="150"/>
      <c r="E15" s="150"/>
      <c r="F15" s="150"/>
      <c r="G15" s="455"/>
      <c r="H15" s="455"/>
      <c r="I15" s="455"/>
      <c r="J15" s="455"/>
      <c r="K15" s="455"/>
      <c r="L15" s="455"/>
      <c r="M15" s="455"/>
      <c r="N15" s="455"/>
      <c r="O15" s="455"/>
      <c r="P15" s="455"/>
    </row>
    <row r="16" spans="1:16" x14ac:dyDescent="0.2">
      <c r="A16" s="455"/>
      <c r="B16" s="520"/>
      <c r="C16" s="520"/>
      <c r="D16" s="150"/>
      <c r="E16" s="150"/>
      <c r="F16" s="150"/>
      <c r="G16" s="455"/>
      <c r="H16" s="455"/>
      <c r="I16" s="455"/>
      <c r="J16" s="455"/>
      <c r="K16" s="455"/>
      <c r="L16" s="455"/>
      <c r="M16" s="455"/>
      <c r="N16" s="455"/>
      <c r="O16" s="455"/>
      <c r="P16" s="455"/>
    </row>
    <row r="17" spans="2:6" x14ac:dyDescent="0.2">
      <c r="B17" s="122"/>
      <c r="C17" s="151"/>
      <c r="D17" s="150"/>
      <c r="E17" s="152"/>
      <c r="F17" s="153"/>
    </row>
    <row r="18" spans="2:6" x14ac:dyDescent="0.2">
      <c r="B18" s="122"/>
      <c r="C18" s="113"/>
      <c r="D18" s="150"/>
      <c r="E18" s="152"/>
      <c r="F18" s="153"/>
    </row>
  </sheetData>
  <mergeCells count="2"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5"/>
  <sheetViews>
    <sheetView zoomScaleSheetLayoutView="100" workbookViewId="0">
      <pane xSplit="2" topLeftCell="C1" activePane="topRight" state="frozen"/>
      <selection pane="topRight" activeCell="J9" sqref="J9"/>
    </sheetView>
  </sheetViews>
  <sheetFormatPr baseColWidth="10" defaultColWidth="9.1640625" defaultRowHeight="11" x14ac:dyDescent="0.15"/>
  <cols>
    <col min="1" max="1" width="22.6640625" style="204" customWidth="1"/>
    <col min="2" max="2" width="12.5" style="204" customWidth="1"/>
    <col min="3" max="6" width="9.1640625" style="204"/>
    <col min="7" max="7" width="11.1640625" style="204" customWidth="1"/>
    <col min="8" max="8" width="10.5" style="204" customWidth="1"/>
    <col min="9" max="14" width="9.33203125" style="204" bestFit="1" customWidth="1"/>
    <col min="15" max="15" width="9.33203125" style="222" bestFit="1" customWidth="1"/>
    <col min="16" max="16" width="10" style="222" customWidth="1"/>
    <col min="17" max="16384" width="9.1640625" style="204"/>
  </cols>
  <sheetData>
    <row r="1" spans="1:16" ht="13" x14ac:dyDescent="0.15">
      <c r="A1" s="657" t="s">
        <v>321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  <c r="P1" s="203"/>
    </row>
    <row r="2" spans="1:16" ht="13" x14ac:dyDescent="0.15">
      <c r="A2" s="657" t="s">
        <v>322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  <c r="P2" s="203"/>
    </row>
    <row r="3" spans="1:16" ht="13" x14ac:dyDescent="0.15">
      <c r="A3" s="657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  <c r="P3" s="203"/>
    </row>
    <row r="4" spans="1:16" x14ac:dyDescent="0.15">
      <c r="A4" s="760"/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2" t="s">
        <v>202</v>
      </c>
      <c r="P4" s="763" t="s">
        <v>225</v>
      </c>
    </row>
    <row r="5" spans="1:16" s="209" customFormat="1" x14ac:dyDescent="0.15">
      <c r="A5" s="206" t="s">
        <v>170</v>
      </c>
      <c r="B5" s="207" t="s">
        <v>171</v>
      </c>
      <c r="C5" s="208" t="s">
        <v>172</v>
      </c>
      <c r="D5" s="208" t="s">
        <v>173</v>
      </c>
      <c r="E5" s="208" t="s">
        <v>174</v>
      </c>
      <c r="F5" s="208" t="s">
        <v>175</v>
      </c>
      <c r="G5" s="208" t="s">
        <v>176</v>
      </c>
      <c r="H5" s="208" t="s">
        <v>177</v>
      </c>
      <c r="I5" s="208" t="s">
        <v>178</v>
      </c>
      <c r="J5" s="208" t="s">
        <v>179</v>
      </c>
      <c r="K5" s="208" t="s">
        <v>180</v>
      </c>
      <c r="L5" s="208" t="s">
        <v>181</v>
      </c>
      <c r="M5" s="208" t="s">
        <v>182</v>
      </c>
      <c r="N5" s="208" t="s">
        <v>183</v>
      </c>
      <c r="O5" s="759"/>
      <c r="P5" s="759"/>
    </row>
    <row r="6" spans="1:16" x14ac:dyDescent="0.15">
      <c r="A6" s="210" t="s">
        <v>107</v>
      </c>
      <c r="B6" s="211"/>
      <c r="C6" s="245"/>
      <c r="D6" s="245"/>
      <c r="E6" s="245"/>
      <c r="F6" s="245"/>
      <c r="G6" s="245"/>
      <c r="H6" s="245"/>
      <c r="I6" s="245"/>
      <c r="J6" s="211"/>
      <c r="K6" s="211"/>
      <c r="L6" s="211"/>
      <c r="M6" s="211"/>
      <c r="N6" s="211"/>
      <c r="O6" s="212"/>
      <c r="P6" s="212"/>
    </row>
    <row r="7" spans="1:16" x14ac:dyDescent="0.15">
      <c r="A7" s="227"/>
      <c r="B7" s="227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5"/>
      <c r="P7" s="205"/>
    </row>
    <row r="8" spans="1:16" s="247" customFormat="1" x14ac:dyDescent="0.15">
      <c r="A8" s="98" t="s">
        <v>323</v>
      </c>
      <c r="B8" s="246">
        <v>6001</v>
      </c>
      <c r="C8" s="273">
        <v>2713.64</v>
      </c>
      <c r="D8" s="273">
        <v>2714</v>
      </c>
      <c r="E8" s="273">
        <v>2717.18</v>
      </c>
      <c r="F8" s="273">
        <v>2717.18</v>
      </c>
      <c r="G8" s="273">
        <v>4891.1499999999996</v>
      </c>
      <c r="H8" s="273">
        <v>3572.88</v>
      </c>
      <c r="I8" s="373">
        <v>3572.88</v>
      </c>
      <c r="J8" s="373">
        <v>3972.88</v>
      </c>
      <c r="K8" s="373">
        <v>3572.88</v>
      </c>
      <c r="L8" s="373">
        <v>3572.88</v>
      </c>
      <c r="M8" s="373">
        <v>3572.88</v>
      </c>
      <c r="N8" s="373">
        <v>3572.88</v>
      </c>
      <c r="O8" s="205">
        <f t="shared" ref="O8:O15" si="0">SUM(C8:N8)</f>
        <v>41163.31</v>
      </c>
      <c r="P8" s="205">
        <v>32628.959999999999</v>
      </c>
    </row>
    <row r="9" spans="1:16" s="247" customFormat="1" x14ac:dyDescent="0.15">
      <c r="A9" s="98" t="s">
        <v>324</v>
      </c>
      <c r="B9" s="246">
        <v>6031</v>
      </c>
      <c r="C9" s="273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  <c r="N9" s="373">
        <v>0</v>
      </c>
      <c r="O9" s="205">
        <f t="shared" si="0"/>
        <v>0</v>
      </c>
      <c r="P9" s="205">
        <v>1200</v>
      </c>
    </row>
    <row r="10" spans="1:16" s="247" customFormat="1" x14ac:dyDescent="0.15">
      <c r="A10" s="98" t="s">
        <v>325</v>
      </c>
      <c r="B10" s="248">
        <v>6044</v>
      </c>
      <c r="C10" s="273">
        <v>0</v>
      </c>
      <c r="D10" s="273">
        <v>0</v>
      </c>
      <c r="E10" s="273">
        <v>10.3</v>
      </c>
      <c r="F10" s="273">
        <v>0</v>
      </c>
      <c r="G10" s="273">
        <v>0</v>
      </c>
      <c r="H10" s="273">
        <v>0</v>
      </c>
      <c r="I10" s="373">
        <v>10</v>
      </c>
      <c r="J10" s="373">
        <v>10</v>
      </c>
      <c r="K10" s="373">
        <v>10</v>
      </c>
      <c r="L10" s="373">
        <v>10</v>
      </c>
      <c r="M10" s="373">
        <v>10</v>
      </c>
      <c r="N10" s="373">
        <v>10</v>
      </c>
      <c r="O10" s="205">
        <f t="shared" si="0"/>
        <v>70.3</v>
      </c>
      <c r="P10" s="205">
        <v>120</v>
      </c>
    </row>
    <row r="11" spans="1:16" x14ac:dyDescent="0.15">
      <c r="A11" s="98" t="s">
        <v>326</v>
      </c>
      <c r="B11" s="227">
        <v>6105</v>
      </c>
      <c r="C11" s="273">
        <v>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373">
        <v>5</v>
      </c>
      <c r="J11" s="373">
        <v>5</v>
      </c>
      <c r="K11" s="373">
        <v>5</v>
      </c>
      <c r="L11" s="373">
        <v>5</v>
      </c>
      <c r="M11" s="373">
        <v>5</v>
      </c>
      <c r="N11" s="373">
        <v>5</v>
      </c>
      <c r="O11" s="205">
        <f t="shared" si="0"/>
        <v>30</v>
      </c>
      <c r="P11" s="205">
        <v>60</v>
      </c>
    </row>
    <row r="12" spans="1:16" x14ac:dyDescent="0.15">
      <c r="A12" s="98" t="s">
        <v>188</v>
      </c>
      <c r="B12" s="227">
        <v>6109</v>
      </c>
      <c r="C12" s="273">
        <v>0</v>
      </c>
      <c r="D12" s="273">
        <v>0</v>
      </c>
      <c r="E12" s="273">
        <v>31.34</v>
      </c>
      <c r="F12" s="273">
        <v>0</v>
      </c>
      <c r="G12" s="273">
        <v>0</v>
      </c>
      <c r="H12" s="273">
        <v>20.86</v>
      </c>
      <c r="I12" s="373">
        <v>25</v>
      </c>
      <c r="J12" s="373">
        <v>25</v>
      </c>
      <c r="K12" s="373">
        <v>25</v>
      </c>
      <c r="L12" s="373">
        <v>25</v>
      </c>
      <c r="M12" s="373">
        <v>25</v>
      </c>
      <c r="N12" s="373">
        <v>25</v>
      </c>
      <c r="O12" s="205">
        <f t="shared" si="0"/>
        <v>202.2</v>
      </c>
      <c r="P12" s="205">
        <v>360</v>
      </c>
    </row>
    <row r="13" spans="1:16" s="247" customFormat="1" x14ac:dyDescent="0.15">
      <c r="A13" s="98" t="s">
        <v>190</v>
      </c>
      <c r="B13" s="246">
        <v>6117</v>
      </c>
      <c r="C13" s="273">
        <v>6.79</v>
      </c>
      <c r="D13" s="273">
        <v>13.51</v>
      </c>
      <c r="E13" s="273">
        <v>8.1199999999999992</v>
      </c>
      <c r="F13" s="273">
        <v>35.49</v>
      </c>
      <c r="G13" s="273">
        <v>10.43</v>
      </c>
      <c r="H13" s="273">
        <v>24.85</v>
      </c>
      <c r="I13" s="373">
        <v>18</v>
      </c>
      <c r="J13" s="373">
        <v>18</v>
      </c>
      <c r="K13" s="373">
        <v>18</v>
      </c>
      <c r="L13" s="373">
        <v>18</v>
      </c>
      <c r="M13" s="373">
        <v>18</v>
      </c>
      <c r="N13" s="373">
        <v>18</v>
      </c>
      <c r="O13" s="205">
        <f t="shared" si="0"/>
        <v>207.19</v>
      </c>
      <c r="P13" s="205">
        <v>120</v>
      </c>
    </row>
    <row r="14" spans="1:16" x14ac:dyDescent="0.15">
      <c r="A14" s="98" t="s">
        <v>191</v>
      </c>
      <c r="B14" s="227">
        <v>6122</v>
      </c>
      <c r="C14" s="273">
        <v>0</v>
      </c>
      <c r="D14" s="273">
        <v>0</v>
      </c>
      <c r="E14" s="273">
        <v>0</v>
      </c>
      <c r="F14" s="273">
        <v>0</v>
      </c>
      <c r="G14" s="273">
        <v>5</v>
      </c>
      <c r="H14" s="273">
        <v>0</v>
      </c>
      <c r="I14" s="373">
        <v>0</v>
      </c>
      <c r="J14" s="373">
        <v>0</v>
      </c>
      <c r="K14" s="373">
        <v>0</v>
      </c>
      <c r="L14" s="373">
        <v>0</v>
      </c>
      <c r="M14" s="373">
        <v>0</v>
      </c>
      <c r="N14" s="373">
        <v>0</v>
      </c>
      <c r="O14" s="205">
        <f t="shared" si="0"/>
        <v>5</v>
      </c>
      <c r="P14" s="205">
        <v>480</v>
      </c>
    </row>
    <row r="15" spans="1:16" x14ac:dyDescent="0.15">
      <c r="A15" s="98" t="s">
        <v>249</v>
      </c>
      <c r="B15" s="227">
        <v>6179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  <c r="I15" s="373">
        <v>0</v>
      </c>
      <c r="J15" s="373">
        <v>0</v>
      </c>
      <c r="K15" s="373">
        <v>0</v>
      </c>
      <c r="L15" s="373">
        <v>0</v>
      </c>
      <c r="M15" s="373">
        <v>0</v>
      </c>
      <c r="N15" s="373">
        <v>0</v>
      </c>
      <c r="O15" s="205">
        <f t="shared" si="0"/>
        <v>0</v>
      </c>
      <c r="P15" s="205">
        <v>500</v>
      </c>
    </row>
    <row r="16" spans="1:16" s="251" customFormat="1" ht="13" x14ac:dyDescent="0.15">
      <c r="A16" s="770" t="s">
        <v>209</v>
      </c>
      <c r="B16" s="770"/>
      <c r="C16" s="250">
        <f>SUM(C8:C15)</f>
        <v>2720.43</v>
      </c>
      <c r="D16" s="250">
        <f t="shared" ref="D16:P16" si="1">SUM(D8:D15)</f>
        <v>2727.51</v>
      </c>
      <c r="E16" s="250">
        <f t="shared" si="1"/>
        <v>2766.94</v>
      </c>
      <c r="F16" s="250">
        <f t="shared" si="1"/>
        <v>2752.6699999999996</v>
      </c>
      <c r="G16" s="250">
        <f t="shared" si="1"/>
        <v>4906.58</v>
      </c>
      <c r="H16" s="250">
        <f t="shared" si="1"/>
        <v>3618.59</v>
      </c>
      <c r="I16" s="250">
        <f t="shared" si="1"/>
        <v>3630.88</v>
      </c>
      <c r="J16" s="250">
        <f t="shared" si="1"/>
        <v>4030.88</v>
      </c>
      <c r="K16" s="250">
        <f t="shared" si="1"/>
        <v>3630.88</v>
      </c>
      <c r="L16" s="250">
        <f t="shared" si="1"/>
        <v>3630.88</v>
      </c>
      <c r="M16" s="250">
        <f t="shared" si="1"/>
        <v>3630.88</v>
      </c>
      <c r="N16" s="250">
        <f t="shared" si="1"/>
        <v>3630.88</v>
      </c>
      <c r="O16" s="588">
        <f t="shared" si="1"/>
        <v>41678</v>
      </c>
      <c r="P16" s="588">
        <f t="shared" si="1"/>
        <v>35468.959999999999</v>
      </c>
    </row>
    <row r="17" spans="1:16" x14ac:dyDescent="0.15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5"/>
      <c r="P17" s="205"/>
    </row>
    <row r="18" spans="1:16" x14ac:dyDescent="0.15">
      <c r="A18" s="202"/>
      <c r="B18" s="202"/>
      <c r="C18" s="25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3"/>
      <c r="P18" s="203"/>
    </row>
    <row r="19" spans="1:16" x14ac:dyDescent="0.15">
      <c r="A19" s="202"/>
      <c r="B19" s="202"/>
      <c r="C19" s="202"/>
      <c r="D19" s="240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  <c r="P19" s="203"/>
    </row>
    <row r="20" spans="1:16" x14ac:dyDescent="0.15">
      <c r="A20" s="202"/>
      <c r="B20" s="374"/>
      <c r="C20" s="202"/>
      <c r="D20" s="240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3"/>
      <c r="P20" s="203"/>
    </row>
    <row r="21" spans="1:16" ht="15" x14ac:dyDescent="0.2">
      <c r="A21" s="202"/>
      <c r="B21" s="375"/>
      <c r="C21" s="240"/>
      <c r="D21" s="240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3"/>
      <c r="P21" s="203"/>
    </row>
    <row r="22" spans="1:16" ht="15" x14ac:dyDescent="0.2">
      <c r="A22" s="202"/>
      <c r="B22" s="375"/>
      <c r="C22" s="202"/>
      <c r="D22" s="220"/>
      <c r="E22" s="221"/>
      <c r="F22" s="221"/>
      <c r="G22" s="221"/>
      <c r="H22" s="202"/>
      <c r="I22" s="202"/>
      <c r="J22" s="202"/>
      <c r="K22" s="202"/>
      <c r="L22" s="202"/>
      <c r="M22" s="202"/>
      <c r="N22" s="202"/>
      <c r="O22" s="203"/>
      <c r="P22" s="203"/>
    </row>
    <row r="23" spans="1:16" ht="15" x14ac:dyDescent="0.2">
      <c r="A23" s="202"/>
      <c r="B23" s="375"/>
      <c r="C23" s="240"/>
      <c r="D23" s="220"/>
      <c r="E23" s="221"/>
      <c r="F23" s="221"/>
      <c r="G23" s="221"/>
      <c r="H23" s="202"/>
      <c r="I23" s="202"/>
      <c r="J23" s="202"/>
      <c r="K23" s="202"/>
      <c r="L23" s="202"/>
      <c r="M23" s="202"/>
      <c r="N23" s="202"/>
      <c r="O23" s="203"/>
      <c r="P23" s="203"/>
    </row>
    <row r="24" spans="1:16" x14ac:dyDescent="0.15">
      <c r="A24" s="202"/>
      <c r="B24" s="202"/>
      <c r="C24" s="202"/>
      <c r="D24" s="220"/>
      <c r="E24" s="221"/>
      <c r="F24" s="221"/>
      <c r="G24" s="221"/>
      <c r="H24" s="202"/>
      <c r="I24" s="202"/>
      <c r="J24" s="202"/>
      <c r="K24" s="202"/>
      <c r="L24" s="202"/>
      <c r="M24" s="202"/>
      <c r="N24" s="202"/>
      <c r="O24" s="203"/>
      <c r="P24" s="203"/>
    </row>
    <row r="25" spans="1:16" x14ac:dyDescent="0.15">
      <c r="A25" s="202"/>
      <c r="B25" s="202"/>
      <c r="C25" s="202"/>
      <c r="D25" s="220"/>
      <c r="E25" s="221"/>
      <c r="F25" s="221"/>
      <c r="G25" s="221"/>
      <c r="H25" s="202"/>
      <c r="I25" s="202"/>
      <c r="J25" s="202"/>
      <c r="K25" s="202"/>
      <c r="L25" s="202"/>
      <c r="M25" s="202"/>
      <c r="N25" s="202"/>
      <c r="O25" s="203"/>
      <c r="P25" s="203"/>
    </row>
    <row r="26" spans="1:16" x14ac:dyDescent="0.15">
      <c r="A26" s="202"/>
      <c r="B26" s="202"/>
      <c r="C26" s="202"/>
      <c r="D26" s="220"/>
      <c r="E26" s="221"/>
      <c r="F26" s="221"/>
      <c r="G26" s="221"/>
      <c r="H26" s="202"/>
      <c r="I26" s="202"/>
      <c r="J26" s="202"/>
      <c r="K26" s="202"/>
      <c r="L26" s="202"/>
      <c r="M26" s="202"/>
      <c r="N26" s="202"/>
      <c r="O26" s="203"/>
      <c r="P26" s="203"/>
    </row>
    <row r="27" spans="1:16" x14ac:dyDescent="0.15">
      <c r="A27" s="202"/>
      <c r="B27" s="202"/>
      <c r="C27" s="202"/>
      <c r="D27" s="220"/>
      <c r="E27" s="202"/>
      <c r="F27" s="221"/>
      <c r="G27" s="221"/>
      <c r="H27" s="202"/>
      <c r="I27" s="202"/>
      <c r="J27" s="202"/>
      <c r="K27" s="202"/>
      <c r="L27" s="202"/>
      <c r="M27" s="202"/>
      <c r="N27" s="202"/>
      <c r="O27" s="203"/>
      <c r="P27" s="203"/>
    </row>
    <row r="28" spans="1:16" x14ac:dyDescent="0.15">
      <c r="A28" s="202"/>
      <c r="B28" s="202"/>
      <c r="C28" s="219"/>
      <c r="D28" s="221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  <c r="P28" s="203"/>
    </row>
    <row r="29" spans="1:16" x14ac:dyDescent="0.15">
      <c r="A29" s="202"/>
      <c r="B29" s="202"/>
      <c r="C29" s="240"/>
      <c r="D29" s="221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3"/>
      <c r="P29" s="203"/>
    </row>
    <row r="30" spans="1:16" x14ac:dyDescent="0.15">
      <c r="A30" s="202"/>
      <c r="B30" s="202"/>
      <c r="C30" s="219"/>
      <c r="D30" s="221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3"/>
      <c r="P30" s="203"/>
    </row>
    <row r="31" spans="1:16" x14ac:dyDescent="0.15">
      <c r="A31" s="202"/>
      <c r="B31" s="202"/>
      <c r="C31" s="219"/>
      <c r="D31" s="221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3"/>
      <c r="P31" s="203"/>
    </row>
    <row r="32" spans="1:16" x14ac:dyDescent="0.15">
      <c r="A32" s="202"/>
      <c r="B32" s="202"/>
      <c r="C32" s="219"/>
      <c r="D32" s="22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3"/>
      <c r="P32" s="203"/>
    </row>
    <row r="33" spans="1:16" x14ac:dyDescent="0.15">
      <c r="A33" s="202"/>
      <c r="B33" s="202"/>
      <c r="C33" s="240"/>
      <c r="D33" s="221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3"/>
      <c r="P33" s="203"/>
    </row>
    <row r="34" spans="1:16" x14ac:dyDescent="0.15">
      <c r="A34" s="202"/>
      <c r="B34" s="202"/>
      <c r="C34" s="240"/>
      <c r="D34" s="22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3"/>
      <c r="P34" s="203"/>
    </row>
    <row r="35" spans="1:16" x14ac:dyDescent="0.15">
      <c r="A35" s="202"/>
      <c r="B35" s="202"/>
      <c r="C35" s="240"/>
      <c r="D35" s="221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  <c r="P35" s="203"/>
    </row>
    <row r="36" spans="1:16" x14ac:dyDescent="0.15">
      <c r="A36" s="202"/>
      <c r="B36" s="202"/>
      <c r="C36" s="240"/>
      <c r="D36" s="221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3"/>
      <c r="P36" s="203"/>
    </row>
    <row r="37" spans="1:16" x14ac:dyDescent="0.15">
      <c r="A37" s="202"/>
      <c r="B37" s="202"/>
      <c r="C37" s="240"/>
      <c r="D37" s="221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3"/>
      <c r="P37" s="203"/>
    </row>
    <row r="38" spans="1:16" x14ac:dyDescent="0.15">
      <c r="A38" s="202"/>
      <c r="B38" s="202"/>
      <c r="C38" s="240"/>
      <c r="D38" s="221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3"/>
      <c r="P38" s="203"/>
    </row>
    <row r="39" spans="1:16" x14ac:dyDescent="0.15">
      <c r="C39" s="240"/>
      <c r="D39" s="240"/>
      <c r="O39" s="629"/>
      <c r="P39" s="629"/>
    </row>
    <row r="40" spans="1:16" x14ac:dyDescent="0.15">
      <c r="C40" s="240"/>
      <c r="D40" s="240"/>
      <c r="O40" s="629"/>
      <c r="P40" s="629"/>
    </row>
    <row r="41" spans="1:16" x14ac:dyDescent="0.15">
      <c r="C41" s="240"/>
      <c r="D41" s="240"/>
      <c r="O41" s="629"/>
      <c r="P41" s="629"/>
    </row>
    <row r="42" spans="1:16" x14ac:dyDescent="0.15">
      <c r="C42" s="240"/>
      <c r="D42" s="240"/>
      <c r="O42" s="629"/>
      <c r="P42" s="629"/>
    </row>
    <row r="43" spans="1:16" x14ac:dyDescent="0.15">
      <c r="C43" s="240"/>
      <c r="D43" s="240"/>
      <c r="O43" s="629"/>
      <c r="P43" s="629"/>
    </row>
    <row r="44" spans="1:16" x14ac:dyDescent="0.15">
      <c r="C44" s="240"/>
      <c r="D44" s="240"/>
      <c r="O44" s="629"/>
      <c r="P44" s="629"/>
    </row>
    <row r="45" spans="1:16" x14ac:dyDescent="0.15">
      <c r="C45" s="253"/>
      <c r="D45" s="254"/>
      <c r="O45" s="629"/>
      <c r="P45" s="629"/>
    </row>
  </sheetData>
  <sheetProtection selectLockedCells="1"/>
  <mergeCells count="4">
    <mergeCell ref="A4:N4"/>
    <mergeCell ref="A16:B16"/>
    <mergeCell ref="O4:O5"/>
    <mergeCell ref="P4:P5"/>
  </mergeCells>
  <pageMargins left="0.17" right="0.16" top="0.17" bottom="0.16" header="0.17" footer="0.16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Q18"/>
  <sheetViews>
    <sheetView workbookViewId="0">
      <selection activeCell="O18" sqref="O18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33203125" customWidth="1"/>
  </cols>
  <sheetData>
    <row r="1" spans="1:17" x14ac:dyDescent="0.2">
      <c r="A1" s="281" t="s">
        <v>327</v>
      </c>
      <c r="B1" s="282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 x14ac:dyDescent="0.2">
      <c r="A2" s="281" t="s">
        <v>327</v>
      </c>
      <c r="B2" s="282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3" spans="1:17" x14ac:dyDescent="0.2">
      <c r="A3" s="281" t="s">
        <v>328</v>
      </c>
      <c r="B3" s="282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</row>
    <row r="5" spans="1:17" x14ac:dyDescent="0.2">
      <c r="A5" s="455"/>
      <c r="B5" s="455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755" t="s">
        <v>329</v>
      </c>
      <c r="P5" s="756" t="s">
        <v>330</v>
      </c>
      <c r="Q5" s="455"/>
    </row>
    <row r="6" spans="1:17" x14ac:dyDescent="0.2">
      <c r="A6" s="283" t="s">
        <v>170</v>
      </c>
      <c r="B6" s="284" t="s">
        <v>171</v>
      </c>
      <c r="C6" s="446" t="s">
        <v>172</v>
      </c>
      <c r="D6" s="446" t="s">
        <v>173</v>
      </c>
      <c r="E6" s="446" t="s">
        <v>174</v>
      </c>
      <c r="F6" s="446" t="s">
        <v>175</v>
      </c>
      <c r="G6" s="446" t="s">
        <v>176</v>
      </c>
      <c r="H6" s="446" t="s">
        <v>177</v>
      </c>
      <c r="I6" s="446" t="s">
        <v>178</v>
      </c>
      <c r="J6" s="446" t="s">
        <v>179</v>
      </c>
      <c r="K6" s="446" t="s">
        <v>180</v>
      </c>
      <c r="L6" s="446" t="s">
        <v>181</v>
      </c>
      <c r="M6" s="446" t="s">
        <v>182</v>
      </c>
      <c r="N6" s="446" t="s">
        <v>183</v>
      </c>
      <c r="O6" s="755"/>
      <c r="P6" s="759"/>
      <c r="Q6" s="455"/>
    </row>
    <row r="7" spans="1:17" x14ac:dyDescent="0.2">
      <c r="A7" s="285" t="s">
        <v>4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455"/>
    </row>
    <row r="8" spans="1:17" x14ac:dyDescent="0.2">
      <c r="A8" s="98" t="s">
        <v>331</v>
      </c>
      <c r="B8" s="287">
        <v>5040</v>
      </c>
      <c r="C8" s="288">
        <v>2031.87</v>
      </c>
      <c r="D8" s="288">
        <v>1598.69</v>
      </c>
      <c r="E8" s="288">
        <v>2362.86</v>
      </c>
      <c r="F8" s="288">
        <v>2438.61</v>
      </c>
      <c r="G8" s="288">
        <v>580.89</v>
      </c>
      <c r="H8" s="288">
        <v>1500</v>
      </c>
      <c r="I8" s="289">
        <v>2000</v>
      </c>
      <c r="J8" s="289">
        <v>2000</v>
      </c>
      <c r="K8" s="289">
        <v>1500</v>
      </c>
      <c r="L8" s="289">
        <v>2000</v>
      </c>
      <c r="M8" s="289">
        <v>1500</v>
      </c>
      <c r="N8" s="289">
        <v>1000</v>
      </c>
      <c r="O8" s="145">
        <f>SUM(C8:N8)</f>
        <v>20512.919999999998</v>
      </c>
      <c r="P8" s="145">
        <v>22000</v>
      </c>
      <c r="Q8" s="455"/>
    </row>
    <row r="9" spans="1:17" x14ac:dyDescent="0.2">
      <c r="A9" s="98" t="s">
        <v>332</v>
      </c>
      <c r="B9" s="287">
        <v>5101</v>
      </c>
      <c r="C9" s="288">
        <v>11.62</v>
      </c>
      <c r="D9" s="288">
        <v>214.58</v>
      </c>
      <c r="E9" s="288">
        <v>213.64</v>
      </c>
      <c r="F9" s="288">
        <v>157.11000000000001</v>
      </c>
      <c r="G9" s="288">
        <v>93.32</v>
      </c>
      <c r="H9" s="288">
        <v>134.86000000000001</v>
      </c>
      <c r="I9" s="289">
        <v>135</v>
      </c>
      <c r="J9" s="289">
        <v>150</v>
      </c>
      <c r="K9" s="289">
        <v>135</v>
      </c>
      <c r="L9" s="289">
        <v>150</v>
      </c>
      <c r="M9" s="289">
        <v>200</v>
      </c>
      <c r="N9" s="289">
        <v>200</v>
      </c>
      <c r="O9" s="145">
        <f>SUM(C9:N9)</f>
        <v>1795.13</v>
      </c>
      <c r="P9" s="145">
        <v>3300</v>
      </c>
      <c r="Q9" s="455"/>
    </row>
    <row r="10" spans="1:17" s="455" customFormat="1" x14ac:dyDescent="0.2">
      <c r="A10" s="98" t="s">
        <v>333</v>
      </c>
      <c r="B10" s="287">
        <v>5109</v>
      </c>
      <c r="C10" s="288">
        <v>0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0</v>
      </c>
      <c r="J10" s="288">
        <v>0</v>
      </c>
      <c r="K10" s="288">
        <v>0</v>
      </c>
      <c r="L10" s="288">
        <v>0</v>
      </c>
      <c r="M10" s="288">
        <v>0</v>
      </c>
      <c r="N10" s="288">
        <v>0</v>
      </c>
      <c r="O10" s="145">
        <f>SUM(C10:N10)</f>
        <v>0</v>
      </c>
      <c r="P10" s="145">
        <v>0</v>
      </c>
    </row>
    <row r="11" spans="1:17" x14ac:dyDescent="0.2">
      <c r="A11" s="771" t="s">
        <v>101</v>
      </c>
      <c r="B11" s="772"/>
      <c r="C11" s="291">
        <f>SUM(C8:C9)</f>
        <v>2043.4899999999998</v>
      </c>
      <c r="D11" s="291">
        <f t="shared" ref="D11:P11" si="0">SUM(D8:D9)</f>
        <v>1813.27</v>
      </c>
      <c r="E11" s="291">
        <f t="shared" si="0"/>
        <v>2576.5</v>
      </c>
      <c r="F11" s="291">
        <f t="shared" si="0"/>
        <v>2595.7200000000003</v>
      </c>
      <c r="G11" s="291">
        <f t="shared" si="0"/>
        <v>674.21</v>
      </c>
      <c r="H11" s="291">
        <f t="shared" si="0"/>
        <v>1634.8600000000001</v>
      </c>
      <c r="I11" s="291">
        <f t="shared" si="0"/>
        <v>2135</v>
      </c>
      <c r="J11" s="291">
        <f t="shared" si="0"/>
        <v>2150</v>
      </c>
      <c r="K11" s="291">
        <f t="shared" si="0"/>
        <v>1635</v>
      </c>
      <c r="L11" s="291">
        <f t="shared" si="0"/>
        <v>2150</v>
      </c>
      <c r="M11" s="291">
        <f t="shared" si="0"/>
        <v>1700</v>
      </c>
      <c r="N11" s="291">
        <f t="shared" si="0"/>
        <v>1200</v>
      </c>
      <c r="O11" s="291">
        <f t="shared" si="0"/>
        <v>22308.05</v>
      </c>
      <c r="P11" s="291">
        <f t="shared" si="0"/>
        <v>25300</v>
      </c>
      <c r="Q11" s="455"/>
    </row>
    <row r="12" spans="1:17" x14ac:dyDescent="0.2">
      <c r="A12" s="283"/>
      <c r="B12" s="284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195"/>
      <c r="P12" s="292"/>
      <c r="Q12" s="455"/>
    </row>
    <row r="13" spans="1:17" x14ac:dyDescent="0.2">
      <c r="A13" s="293" t="s">
        <v>107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4"/>
      <c r="Q13" s="455"/>
    </row>
    <row r="14" spans="1:17" x14ac:dyDescent="0.2">
      <c r="A14" s="98" t="s">
        <v>334</v>
      </c>
      <c r="B14" s="287">
        <v>6177</v>
      </c>
      <c r="C14" s="455">
        <v>414.48</v>
      </c>
      <c r="D14" s="288">
        <v>349.08</v>
      </c>
      <c r="E14" s="288">
        <v>404.78</v>
      </c>
      <c r="F14" s="288">
        <v>470.14</v>
      </c>
      <c r="G14" s="288">
        <v>356.12</v>
      </c>
      <c r="H14" s="288">
        <v>454.74</v>
      </c>
      <c r="I14" s="295">
        <v>500</v>
      </c>
      <c r="J14" s="295">
        <v>500</v>
      </c>
      <c r="K14" s="295">
        <v>350</v>
      </c>
      <c r="L14" s="295">
        <v>400</v>
      </c>
      <c r="M14" s="295">
        <v>400</v>
      </c>
      <c r="N14" s="295">
        <v>300</v>
      </c>
      <c r="O14" s="145">
        <f>SUM(C14:N14)</f>
        <v>4899.34</v>
      </c>
      <c r="P14" s="145">
        <v>4700</v>
      </c>
      <c r="Q14" s="455"/>
    </row>
    <row r="15" spans="1:17" x14ac:dyDescent="0.2">
      <c r="A15" s="98" t="s">
        <v>335</v>
      </c>
      <c r="B15" s="287">
        <v>6602</v>
      </c>
      <c r="C15" s="288">
        <v>520.05999999999995</v>
      </c>
      <c r="D15" s="290">
        <v>505.5</v>
      </c>
      <c r="E15" s="290">
        <v>529.66</v>
      </c>
      <c r="F15" s="290">
        <v>565.27</v>
      </c>
      <c r="G15" s="290">
        <v>828.37</v>
      </c>
      <c r="H15" s="290">
        <v>650</v>
      </c>
      <c r="I15" s="295">
        <v>400</v>
      </c>
      <c r="J15" s="295">
        <v>400</v>
      </c>
      <c r="K15" s="295">
        <v>400</v>
      </c>
      <c r="L15" s="295">
        <v>350</v>
      </c>
      <c r="M15" s="295">
        <v>300</v>
      </c>
      <c r="N15" s="295">
        <v>350</v>
      </c>
      <c r="O15" s="145">
        <f>SUM(C15:N15)</f>
        <v>5798.86</v>
      </c>
      <c r="P15" s="145">
        <v>4770</v>
      </c>
      <c r="Q15" s="455"/>
    </row>
    <row r="16" spans="1:17" x14ac:dyDescent="0.2">
      <c r="A16" s="773" t="s">
        <v>209</v>
      </c>
      <c r="B16" s="773"/>
      <c r="C16" s="296">
        <f>SUM(C14:C15)</f>
        <v>934.54</v>
      </c>
      <c r="D16" s="296">
        <f t="shared" ref="D16:P16" si="1">SUM(D14:D15)</f>
        <v>854.57999999999993</v>
      </c>
      <c r="E16" s="296">
        <f t="shared" si="1"/>
        <v>934.43999999999994</v>
      </c>
      <c r="F16" s="296">
        <f t="shared" si="1"/>
        <v>1035.4099999999999</v>
      </c>
      <c r="G16" s="296">
        <f t="shared" si="1"/>
        <v>1184.49</v>
      </c>
      <c r="H16" s="296">
        <f t="shared" si="1"/>
        <v>1104.74</v>
      </c>
      <c r="I16" s="296">
        <f t="shared" si="1"/>
        <v>900</v>
      </c>
      <c r="J16" s="296">
        <f t="shared" si="1"/>
        <v>900</v>
      </c>
      <c r="K16" s="296">
        <f t="shared" si="1"/>
        <v>750</v>
      </c>
      <c r="L16" s="296">
        <f t="shared" si="1"/>
        <v>750</v>
      </c>
      <c r="M16" s="296">
        <f t="shared" si="1"/>
        <v>700</v>
      </c>
      <c r="N16" s="296">
        <f t="shared" si="1"/>
        <v>650</v>
      </c>
      <c r="O16" s="296">
        <f t="shared" si="1"/>
        <v>10698.2</v>
      </c>
      <c r="P16" s="296">
        <f t="shared" si="1"/>
        <v>9470</v>
      </c>
      <c r="Q16" s="296"/>
    </row>
    <row r="17" spans="1:16" x14ac:dyDescent="0.2">
      <c r="A17" s="281"/>
      <c r="B17" s="281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95"/>
      <c r="P17" s="297"/>
    </row>
    <row r="18" spans="1:16" x14ac:dyDescent="0.2">
      <c r="A18" s="619" t="s">
        <v>28</v>
      </c>
      <c r="B18" s="298"/>
      <c r="C18" s="298">
        <f>C11-C16</f>
        <v>1108.9499999999998</v>
      </c>
      <c r="D18" s="298">
        <f t="shared" ref="D18:P18" si="2">D11-D16</f>
        <v>958.69</v>
      </c>
      <c r="E18" s="298">
        <f t="shared" si="2"/>
        <v>1642.06</v>
      </c>
      <c r="F18" s="298">
        <f t="shared" si="2"/>
        <v>1560.3100000000004</v>
      </c>
      <c r="G18" s="298">
        <f t="shared" si="2"/>
        <v>-510.28</v>
      </c>
      <c r="H18" s="298">
        <f t="shared" si="2"/>
        <v>530.12000000000012</v>
      </c>
      <c r="I18" s="298">
        <f t="shared" si="2"/>
        <v>1235</v>
      </c>
      <c r="J18" s="298">
        <f t="shared" si="2"/>
        <v>1250</v>
      </c>
      <c r="K18" s="298">
        <f t="shared" si="2"/>
        <v>885</v>
      </c>
      <c r="L18" s="298">
        <f t="shared" si="2"/>
        <v>1400</v>
      </c>
      <c r="M18" s="298">
        <f t="shared" si="2"/>
        <v>1000</v>
      </c>
      <c r="N18" s="298">
        <f t="shared" si="2"/>
        <v>550</v>
      </c>
      <c r="O18" s="593">
        <f t="shared" si="2"/>
        <v>11609.849999999999</v>
      </c>
      <c r="P18" s="593">
        <f t="shared" si="2"/>
        <v>15830</v>
      </c>
    </row>
  </sheetData>
  <mergeCells count="4">
    <mergeCell ref="A11:B11"/>
    <mergeCell ref="A16:B16"/>
    <mergeCell ref="O5:O6"/>
    <mergeCell ref="P5:P6"/>
  </mergeCells>
  <pageMargins left="0.7" right="0.7" top="0.75" bottom="0.75" header="0.3" footer="0.3"/>
  <pageSetup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15"/>
  <sheetViews>
    <sheetView workbookViewId="0">
      <selection activeCell="I7" sqref="I7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33203125" customWidth="1"/>
  </cols>
  <sheetData>
    <row r="1" spans="1:16" x14ac:dyDescent="0.2">
      <c r="A1" s="143" t="s">
        <v>336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337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279</v>
      </c>
      <c r="P4" s="756" t="s">
        <v>285</v>
      </c>
    </row>
    <row r="5" spans="1:16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42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0"/>
    </row>
    <row r="7" spans="1:16" x14ac:dyDescent="0.2">
      <c r="A7" s="131" t="s">
        <v>338</v>
      </c>
      <c r="B7" s="122">
        <v>5006</v>
      </c>
      <c r="C7" s="560">
        <v>6859.81</v>
      </c>
      <c r="D7" s="560">
        <v>0</v>
      </c>
      <c r="E7" s="560">
        <v>9449.93</v>
      </c>
      <c r="F7" s="560">
        <v>0</v>
      </c>
      <c r="G7" s="560">
        <v>0</v>
      </c>
      <c r="H7" s="560">
        <v>7238.37</v>
      </c>
      <c r="I7" s="561">
        <v>12000</v>
      </c>
      <c r="J7" s="561">
        <v>8000</v>
      </c>
      <c r="K7" s="561">
        <v>7500</v>
      </c>
      <c r="L7" s="561">
        <v>4000</v>
      </c>
      <c r="M7" s="561">
        <v>5000</v>
      </c>
      <c r="N7" s="561">
        <v>12500</v>
      </c>
      <c r="O7" s="655">
        <f>SUM(C7:N7)</f>
        <v>72548.11</v>
      </c>
      <c r="P7" s="655">
        <v>59000</v>
      </c>
    </row>
    <row r="8" spans="1:16" x14ac:dyDescent="0.2">
      <c r="A8" s="764" t="s">
        <v>101</v>
      </c>
      <c r="B8" s="765"/>
      <c r="C8" s="139">
        <f>SUM(C7)</f>
        <v>6859.81</v>
      </c>
      <c r="D8" s="139">
        <f t="shared" ref="D8:N8" si="0">SUM(D7)</f>
        <v>0</v>
      </c>
      <c r="E8" s="139">
        <f t="shared" si="0"/>
        <v>9449.93</v>
      </c>
      <c r="F8" s="139">
        <f t="shared" si="0"/>
        <v>0</v>
      </c>
      <c r="G8" s="139">
        <f t="shared" si="0"/>
        <v>0</v>
      </c>
      <c r="H8" s="139">
        <f t="shared" si="0"/>
        <v>7238.37</v>
      </c>
      <c r="I8" s="139">
        <f t="shared" si="0"/>
        <v>12000</v>
      </c>
      <c r="J8" s="139">
        <f t="shared" si="0"/>
        <v>8000</v>
      </c>
      <c r="K8" s="139">
        <f t="shared" si="0"/>
        <v>7500</v>
      </c>
      <c r="L8" s="139">
        <f t="shared" si="0"/>
        <v>4000</v>
      </c>
      <c r="M8" s="139">
        <f t="shared" si="0"/>
        <v>5000</v>
      </c>
      <c r="N8" s="139">
        <f t="shared" si="0"/>
        <v>12500</v>
      </c>
      <c r="O8" s="655">
        <f>SUM(O7)</f>
        <v>72548.11</v>
      </c>
      <c r="P8" s="655">
        <f>SUM(P7)</f>
        <v>59000</v>
      </c>
    </row>
    <row r="9" spans="1:16" x14ac:dyDescent="0.2">
      <c r="A9" s="138"/>
      <c r="B9" s="137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447"/>
      <c r="P9" s="135"/>
    </row>
    <row r="10" spans="1:16" x14ac:dyDescent="0.2">
      <c r="A10" s="134" t="s">
        <v>107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x14ac:dyDescent="0.2">
      <c r="A11" s="131" t="s">
        <v>339</v>
      </c>
      <c r="B11" s="122">
        <v>6128</v>
      </c>
      <c r="C11" s="560">
        <v>0</v>
      </c>
      <c r="D11" s="560">
        <v>5694.15</v>
      </c>
      <c r="E11" s="560">
        <v>0</v>
      </c>
      <c r="F11" s="560">
        <v>4598.01</v>
      </c>
      <c r="G11" s="560">
        <v>3901.28</v>
      </c>
      <c r="H11" s="560">
        <v>0</v>
      </c>
      <c r="I11" s="558">
        <v>0</v>
      </c>
      <c r="J11" s="558">
        <v>0</v>
      </c>
      <c r="K11" s="558">
        <v>0</v>
      </c>
      <c r="L11" s="558">
        <v>0</v>
      </c>
      <c r="M11" s="558">
        <v>0</v>
      </c>
      <c r="N11" s="558">
        <v>0</v>
      </c>
      <c r="O11" s="655">
        <f t="shared" ref="O11" si="1">SUM(C11:N11)</f>
        <v>14193.44</v>
      </c>
      <c r="P11" s="655">
        <v>4500</v>
      </c>
    </row>
    <row r="12" spans="1:16" x14ac:dyDescent="0.2">
      <c r="A12" s="131" t="s">
        <v>340</v>
      </c>
      <c r="B12" s="122">
        <v>6132</v>
      </c>
      <c r="C12" s="562">
        <v>888.16</v>
      </c>
      <c r="D12" s="562">
        <v>568.78</v>
      </c>
      <c r="E12" s="562">
        <v>3044.88</v>
      </c>
      <c r="F12" s="562">
        <v>573.78</v>
      </c>
      <c r="G12" s="562">
        <v>173.78</v>
      </c>
      <c r="H12" s="562">
        <v>2134.81</v>
      </c>
      <c r="I12" s="558">
        <v>375</v>
      </c>
      <c r="J12" s="558">
        <v>175</v>
      </c>
      <c r="K12" s="558">
        <v>600</v>
      </c>
      <c r="L12" s="558">
        <v>3500</v>
      </c>
      <c r="M12" s="558">
        <v>350</v>
      </c>
      <c r="N12" s="558">
        <v>2000</v>
      </c>
      <c r="O12" s="655">
        <f>SUM(C12:N12)</f>
        <v>14384.189999999999</v>
      </c>
      <c r="P12" s="655">
        <v>10925</v>
      </c>
    </row>
    <row r="13" spans="1:16" x14ac:dyDescent="0.2">
      <c r="A13" s="766" t="s">
        <v>209</v>
      </c>
      <c r="B13" s="766"/>
      <c r="C13" s="129">
        <f>SUM(C11:C12)</f>
        <v>888.16</v>
      </c>
      <c r="D13" s="129">
        <f t="shared" ref="D13:N13" si="2">SUM(D11:D12)</f>
        <v>6262.9299999999994</v>
      </c>
      <c r="E13" s="129">
        <f t="shared" si="2"/>
        <v>3044.88</v>
      </c>
      <c r="F13" s="129">
        <f t="shared" si="2"/>
        <v>5171.79</v>
      </c>
      <c r="G13" s="129">
        <f t="shared" si="2"/>
        <v>4075.0600000000004</v>
      </c>
      <c r="H13" s="129">
        <f t="shared" si="2"/>
        <v>2134.81</v>
      </c>
      <c r="I13" s="129">
        <f t="shared" si="2"/>
        <v>375</v>
      </c>
      <c r="J13" s="129">
        <f t="shared" si="2"/>
        <v>175</v>
      </c>
      <c r="K13" s="129">
        <f t="shared" si="2"/>
        <v>600</v>
      </c>
      <c r="L13" s="129">
        <f t="shared" si="2"/>
        <v>3500</v>
      </c>
      <c r="M13" s="129">
        <f t="shared" si="2"/>
        <v>350</v>
      </c>
      <c r="N13" s="129">
        <f t="shared" si="2"/>
        <v>2000</v>
      </c>
      <c r="O13" s="655">
        <f>SUM(O11:O12)</f>
        <v>28577.629999999997</v>
      </c>
      <c r="P13" s="655">
        <f>SUM(P11:P12)</f>
        <v>15425</v>
      </c>
    </row>
    <row r="14" spans="1:16" x14ac:dyDescent="0.2">
      <c r="A14" s="44"/>
      <c r="B14" s="44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447"/>
      <c r="P14" s="127"/>
    </row>
    <row r="15" spans="1:16" x14ac:dyDescent="0.2">
      <c r="A15" s="757" t="s">
        <v>28</v>
      </c>
      <c r="B15" s="757"/>
      <c r="C15" s="126">
        <f>C8-C13</f>
        <v>5971.6500000000005</v>
      </c>
      <c r="D15" s="126">
        <f t="shared" ref="D15:N15" si="3">D8-D13</f>
        <v>-6262.9299999999994</v>
      </c>
      <c r="E15" s="126">
        <f t="shared" si="3"/>
        <v>6405.05</v>
      </c>
      <c r="F15" s="126">
        <f t="shared" si="3"/>
        <v>-5171.79</v>
      </c>
      <c r="G15" s="126">
        <f t="shared" si="3"/>
        <v>-4075.0600000000004</v>
      </c>
      <c r="H15" s="126">
        <f t="shared" si="3"/>
        <v>5103.5599999999995</v>
      </c>
      <c r="I15" s="126">
        <f t="shared" si="3"/>
        <v>11625</v>
      </c>
      <c r="J15" s="126">
        <f t="shared" si="3"/>
        <v>7825</v>
      </c>
      <c r="K15" s="126">
        <f t="shared" si="3"/>
        <v>6900</v>
      </c>
      <c r="L15" s="126">
        <f t="shared" si="3"/>
        <v>500</v>
      </c>
      <c r="M15" s="126">
        <f t="shared" si="3"/>
        <v>4650</v>
      </c>
      <c r="N15" s="126">
        <f t="shared" si="3"/>
        <v>10500</v>
      </c>
      <c r="O15" s="125">
        <f>O8-O13</f>
        <v>43970.48</v>
      </c>
      <c r="P15" s="125">
        <f>P8-P13</f>
        <v>43575</v>
      </c>
    </row>
  </sheetData>
  <mergeCells count="5">
    <mergeCell ref="A8:B8"/>
    <mergeCell ref="A13:B13"/>
    <mergeCell ref="A15:B15"/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3"/>
  <sheetViews>
    <sheetView workbookViewId="0">
      <selection activeCell="J8" sqref="J8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33203125" customWidth="1"/>
  </cols>
  <sheetData>
    <row r="1" spans="1:16" x14ac:dyDescent="0.2">
      <c r="A1" s="281" t="s">
        <v>341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281" t="s">
        <v>342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224</v>
      </c>
      <c r="P4" s="756" t="s">
        <v>285</v>
      </c>
    </row>
    <row r="5" spans="1:16" x14ac:dyDescent="0.2">
      <c r="A5" s="283" t="s">
        <v>170</v>
      </c>
      <c r="B5" s="284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293" t="s">
        <v>107</v>
      </c>
      <c r="B6" s="293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" x14ac:dyDescent="0.2">
      <c r="A7" s="456" t="s">
        <v>308</v>
      </c>
      <c r="B7" s="387">
        <v>6001</v>
      </c>
      <c r="C7" s="458">
        <v>7665.29</v>
      </c>
      <c r="D7" s="458">
        <v>7816.25</v>
      </c>
      <c r="E7" s="458">
        <v>7816.25</v>
      </c>
      <c r="F7" s="458">
        <v>7673.25</v>
      </c>
      <c r="G7" s="458">
        <v>7295.73</v>
      </c>
      <c r="H7" s="458">
        <v>7295.73</v>
      </c>
      <c r="I7" s="558">
        <v>7305</v>
      </c>
      <c r="J7" s="558">
        <v>7705</v>
      </c>
      <c r="K7" s="558">
        <v>7305</v>
      </c>
      <c r="L7" s="558">
        <v>7825</v>
      </c>
      <c r="M7" s="558">
        <v>7825</v>
      </c>
      <c r="N7" s="558">
        <v>7825</v>
      </c>
      <c r="O7" s="655">
        <f>SUM(C7:N7)</f>
        <v>91352.5</v>
      </c>
      <c r="P7" s="655">
        <v>91585</v>
      </c>
    </row>
    <row r="8" spans="1:16" x14ac:dyDescent="0.2">
      <c r="A8" s="456" t="s">
        <v>343</v>
      </c>
      <c r="B8" s="387">
        <v>6010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558">
        <v>15</v>
      </c>
      <c r="J8" s="558">
        <v>15</v>
      </c>
      <c r="K8" s="558">
        <v>15</v>
      </c>
      <c r="L8" s="558">
        <v>15</v>
      </c>
      <c r="M8" s="558">
        <v>15</v>
      </c>
      <c r="N8" s="558">
        <v>15</v>
      </c>
      <c r="O8" s="655">
        <f t="shared" ref="O8:O20" si="0">SUM(C8:N8)</f>
        <v>90</v>
      </c>
      <c r="P8" s="655">
        <v>150</v>
      </c>
    </row>
    <row r="9" spans="1:16" x14ac:dyDescent="0.2">
      <c r="A9" s="456" t="s">
        <v>241</v>
      </c>
      <c r="B9" s="387">
        <v>6105</v>
      </c>
      <c r="C9" s="458">
        <v>28.42</v>
      </c>
      <c r="D9" s="458">
        <v>0</v>
      </c>
      <c r="E9" s="458">
        <v>0</v>
      </c>
      <c r="F9" s="458">
        <v>0</v>
      </c>
      <c r="G9" s="458">
        <v>0</v>
      </c>
      <c r="H9" s="458">
        <v>0</v>
      </c>
      <c r="I9" s="558">
        <v>5</v>
      </c>
      <c r="J9" s="558">
        <v>5</v>
      </c>
      <c r="K9" s="558">
        <v>5</v>
      </c>
      <c r="L9" s="558">
        <v>5</v>
      </c>
      <c r="M9" s="558">
        <v>5</v>
      </c>
      <c r="N9" s="558">
        <v>5</v>
      </c>
      <c r="O9" s="655">
        <f>SUM(C9:N9)</f>
        <v>58.42</v>
      </c>
      <c r="P9" s="655">
        <v>60</v>
      </c>
    </row>
    <row r="10" spans="1:16" x14ac:dyDescent="0.2">
      <c r="A10" s="456" t="s">
        <v>344</v>
      </c>
      <c r="B10" s="387">
        <v>6106</v>
      </c>
      <c r="C10" s="458">
        <v>0</v>
      </c>
      <c r="D10" s="458">
        <v>394.75</v>
      </c>
      <c r="E10" s="458">
        <v>350.53</v>
      </c>
      <c r="F10" s="458">
        <v>382.02</v>
      </c>
      <c r="G10" s="458">
        <v>304</v>
      </c>
      <c r="H10" s="458">
        <v>364</v>
      </c>
      <c r="I10" s="558">
        <v>500</v>
      </c>
      <c r="J10" s="558">
        <v>350</v>
      </c>
      <c r="K10" s="558">
        <v>350</v>
      </c>
      <c r="L10" s="558">
        <v>350</v>
      </c>
      <c r="M10" s="558">
        <v>350</v>
      </c>
      <c r="N10" s="558">
        <v>350</v>
      </c>
      <c r="O10" s="655">
        <f t="shared" ref="O10:O12" si="1">SUM(C10:N10)</f>
        <v>4045.3</v>
      </c>
      <c r="P10" s="655">
        <v>4100</v>
      </c>
    </row>
    <row r="11" spans="1:16" x14ac:dyDescent="0.2">
      <c r="A11" s="456" t="s">
        <v>242</v>
      </c>
      <c r="B11" s="387">
        <v>6109</v>
      </c>
      <c r="C11" s="458">
        <v>51.28</v>
      </c>
      <c r="D11" s="458">
        <v>158.19999999999999</v>
      </c>
      <c r="E11" s="458">
        <v>36.06</v>
      </c>
      <c r="F11" s="458">
        <v>71.38</v>
      </c>
      <c r="G11" s="458">
        <v>329.02</v>
      </c>
      <c r="H11" s="458">
        <v>0</v>
      </c>
      <c r="I11" s="558">
        <v>0</v>
      </c>
      <c r="J11" s="558">
        <v>120</v>
      </c>
      <c r="K11" s="558">
        <v>0</v>
      </c>
      <c r="L11" s="558">
        <v>25</v>
      </c>
      <c r="M11" s="558">
        <v>0</v>
      </c>
      <c r="N11" s="558">
        <v>0</v>
      </c>
      <c r="O11" s="655">
        <f t="shared" si="1"/>
        <v>790.93999999999994</v>
      </c>
      <c r="P11" s="655">
        <v>480</v>
      </c>
    </row>
    <row r="12" spans="1:16" x14ac:dyDescent="0.2">
      <c r="A12" s="456" t="s">
        <v>190</v>
      </c>
      <c r="B12" s="387">
        <v>6117</v>
      </c>
      <c r="C12" s="458">
        <v>14.63</v>
      </c>
      <c r="D12" s="458">
        <v>9.3800000000000008</v>
      </c>
      <c r="E12" s="458">
        <v>44.66</v>
      </c>
      <c r="F12" s="458">
        <v>42.13</v>
      </c>
      <c r="G12" s="458">
        <v>8.75</v>
      </c>
      <c r="H12" s="458">
        <v>3.29</v>
      </c>
      <c r="I12" s="558">
        <v>5</v>
      </c>
      <c r="J12" s="558">
        <v>5</v>
      </c>
      <c r="K12" s="558">
        <v>5</v>
      </c>
      <c r="L12" s="558">
        <v>5</v>
      </c>
      <c r="M12" s="558">
        <v>5</v>
      </c>
      <c r="N12" s="558">
        <v>5</v>
      </c>
      <c r="O12" s="655">
        <f t="shared" si="1"/>
        <v>152.84000000000003</v>
      </c>
      <c r="P12" s="655">
        <v>60</v>
      </c>
    </row>
    <row r="13" spans="1:16" x14ac:dyDescent="0.2">
      <c r="A13" s="456" t="s">
        <v>191</v>
      </c>
      <c r="B13" s="387">
        <v>6122</v>
      </c>
      <c r="C13" s="458">
        <v>112.63</v>
      </c>
      <c r="D13" s="458">
        <v>111.94</v>
      </c>
      <c r="E13" s="458">
        <v>33.200000000000003</v>
      </c>
      <c r="F13" s="458">
        <v>404.85</v>
      </c>
      <c r="G13" s="458">
        <v>33.21</v>
      </c>
      <c r="H13" s="458">
        <v>193.36</v>
      </c>
      <c r="I13" s="558">
        <v>125</v>
      </c>
      <c r="J13" s="558">
        <v>125</v>
      </c>
      <c r="K13" s="558">
        <v>125</v>
      </c>
      <c r="L13" s="558">
        <v>125</v>
      </c>
      <c r="M13" s="558">
        <v>125</v>
      </c>
      <c r="N13" s="558">
        <v>125</v>
      </c>
      <c r="O13" s="655">
        <f t="shared" si="0"/>
        <v>1639.19</v>
      </c>
      <c r="P13" s="655">
        <v>1500</v>
      </c>
    </row>
    <row r="14" spans="1:16" x14ac:dyDescent="0.2">
      <c r="A14" s="456" t="s">
        <v>345</v>
      </c>
      <c r="B14" s="387">
        <v>6152</v>
      </c>
      <c r="C14" s="458">
        <v>0</v>
      </c>
      <c r="D14" s="458">
        <v>0</v>
      </c>
      <c r="E14" s="458">
        <v>0</v>
      </c>
      <c r="F14" s="458">
        <v>0</v>
      </c>
      <c r="G14" s="458">
        <v>0</v>
      </c>
      <c r="H14" s="458">
        <v>14731.5</v>
      </c>
      <c r="I14" s="558">
        <v>0</v>
      </c>
      <c r="J14" s="558">
        <v>0</v>
      </c>
      <c r="K14" s="558">
        <v>0</v>
      </c>
      <c r="L14" s="558">
        <v>0</v>
      </c>
      <c r="M14" s="558">
        <v>0</v>
      </c>
      <c r="N14" s="558">
        <v>0</v>
      </c>
      <c r="O14" s="655">
        <f t="shared" si="0"/>
        <v>14731.5</v>
      </c>
      <c r="P14" s="655">
        <v>15000</v>
      </c>
    </row>
    <row r="15" spans="1:16" x14ac:dyDescent="0.2">
      <c r="A15" s="456" t="s">
        <v>346</v>
      </c>
      <c r="B15" s="387">
        <v>6153</v>
      </c>
      <c r="C15" s="458">
        <v>544.9</v>
      </c>
      <c r="D15" s="458">
        <v>19.73</v>
      </c>
      <c r="E15" s="458">
        <v>70</v>
      </c>
      <c r="F15" s="458">
        <v>70.510000000000005</v>
      </c>
      <c r="G15" s="458">
        <v>0</v>
      </c>
      <c r="H15" s="458">
        <v>394.69</v>
      </c>
      <c r="I15" s="558">
        <v>500</v>
      </c>
      <c r="J15" s="558">
        <v>500</v>
      </c>
      <c r="K15" s="558">
        <v>500</v>
      </c>
      <c r="L15" s="558">
        <v>500</v>
      </c>
      <c r="M15" s="558">
        <v>500</v>
      </c>
      <c r="N15" s="558">
        <v>500</v>
      </c>
      <c r="O15" s="655">
        <f t="shared" si="0"/>
        <v>4099.83</v>
      </c>
      <c r="P15" s="655">
        <v>4300</v>
      </c>
    </row>
    <row r="16" spans="1:16" x14ac:dyDescent="0.2">
      <c r="A16" s="456" t="s">
        <v>347</v>
      </c>
      <c r="B16" s="387">
        <v>6154</v>
      </c>
      <c r="C16" s="458">
        <v>367.32</v>
      </c>
      <c r="D16" s="458">
        <v>367.46</v>
      </c>
      <c r="E16" s="458">
        <v>390.83</v>
      </c>
      <c r="F16" s="458">
        <v>425.05</v>
      </c>
      <c r="G16" s="458">
        <v>94.24</v>
      </c>
      <c r="H16" s="458">
        <v>10348.68</v>
      </c>
      <c r="I16" s="558">
        <v>367.32</v>
      </c>
      <c r="J16" s="558">
        <v>367.32</v>
      </c>
      <c r="K16" s="558">
        <v>367.32</v>
      </c>
      <c r="L16" s="558">
        <v>367.32</v>
      </c>
      <c r="M16" s="558">
        <v>367.32</v>
      </c>
      <c r="N16" s="558">
        <v>367.32</v>
      </c>
      <c r="O16" s="655">
        <f t="shared" si="0"/>
        <v>14197.499999999998</v>
      </c>
      <c r="P16" s="655">
        <v>12773.2</v>
      </c>
    </row>
    <row r="17" spans="1:16" x14ac:dyDescent="0.2">
      <c r="A17" s="456" t="s">
        <v>348</v>
      </c>
      <c r="B17" s="387">
        <v>6155</v>
      </c>
      <c r="C17" s="458">
        <v>8218.0300000000007</v>
      </c>
      <c r="D17" s="458">
        <v>62.63</v>
      </c>
      <c r="E17" s="458">
        <v>386.88</v>
      </c>
      <c r="F17" s="458">
        <v>97.51</v>
      </c>
      <c r="G17" s="458">
        <v>297.67</v>
      </c>
      <c r="H17" s="458">
        <v>323.67</v>
      </c>
      <c r="I17" s="558">
        <v>250</v>
      </c>
      <c r="J17" s="558">
        <v>2400</v>
      </c>
      <c r="K17" s="558">
        <v>1350</v>
      </c>
      <c r="L17" s="558">
        <v>0</v>
      </c>
      <c r="M17" s="558">
        <v>0</v>
      </c>
      <c r="N17" s="558">
        <v>0</v>
      </c>
      <c r="O17" s="655">
        <f t="shared" si="0"/>
        <v>13386.39</v>
      </c>
      <c r="P17" s="655">
        <v>12525</v>
      </c>
    </row>
    <row r="18" spans="1:16" x14ac:dyDescent="0.2">
      <c r="A18" s="456" t="s">
        <v>349</v>
      </c>
      <c r="B18" s="387">
        <v>6165</v>
      </c>
      <c r="C18" s="458">
        <v>208</v>
      </c>
      <c r="D18" s="458">
        <v>0</v>
      </c>
      <c r="E18" s="458">
        <v>416</v>
      </c>
      <c r="F18" s="458">
        <v>208</v>
      </c>
      <c r="G18" s="458">
        <v>208</v>
      </c>
      <c r="H18" s="458">
        <v>208</v>
      </c>
      <c r="I18" s="558">
        <v>208</v>
      </c>
      <c r="J18" s="558">
        <v>208</v>
      </c>
      <c r="K18" s="558">
        <v>208</v>
      </c>
      <c r="L18" s="558">
        <v>208</v>
      </c>
      <c r="M18" s="558">
        <v>208</v>
      </c>
      <c r="N18" s="558">
        <v>208</v>
      </c>
      <c r="O18" s="655">
        <f t="shared" si="0"/>
        <v>2496</v>
      </c>
      <c r="P18" s="655">
        <v>2496</v>
      </c>
    </row>
    <row r="19" spans="1:16" x14ac:dyDescent="0.2">
      <c r="A19" s="456" t="s">
        <v>249</v>
      </c>
      <c r="B19" s="387">
        <v>6179</v>
      </c>
      <c r="C19" s="458">
        <v>0</v>
      </c>
      <c r="D19" s="458">
        <v>4419.5</v>
      </c>
      <c r="E19" s="458">
        <v>50.9</v>
      </c>
      <c r="F19" s="458">
        <v>0</v>
      </c>
      <c r="G19" s="458">
        <v>0</v>
      </c>
      <c r="H19" s="458">
        <v>0</v>
      </c>
      <c r="I19" s="558">
        <v>800</v>
      </c>
      <c r="J19" s="558">
        <v>1000</v>
      </c>
      <c r="K19" s="558">
        <v>0</v>
      </c>
      <c r="L19" s="558">
        <v>725</v>
      </c>
      <c r="M19" s="558">
        <v>0</v>
      </c>
      <c r="N19" s="558">
        <v>0</v>
      </c>
      <c r="O19" s="655">
        <f t="shared" si="0"/>
        <v>6995.4</v>
      </c>
      <c r="P19" s="655">
        <v>7000</v>
      </c>
    </row>
    <row r="20" spans="1:16" x14ac:dyDescent="0.2">
      <c r="A20" s="456" t="s">
        <v>350</v>
      </c>
      <c r="B20" s="387">
        <v>6307</v>
      </c>
      <c r="C20" s="146">
        <v>66.67</v>
      </c>
      <c r="D20" s="146">
        <v>66.67</v>
      </c>
      <c r="E20" s="146">
        <v>66.67</v>
      </c>
      <c r="F20" s="146">
        <v>66.67</v>
      </c>
      <c r="G20" s="146">
        <v>66.67</v>
      </c>
      <c r="H20" s="146">
        <v>66.67</v>
      </c>
      <c r="I20" s="558">
        <v>66.67</v>
      </c>
      <c r="J20" s="558">
        <v>66.67</v>
      </c>
      <c r="K20" s="558">
        <v>66.67</v>
      </c>
      <c r="L20" s="558">
        <v>66.67</v>
      </c>
      <c r="M20" s="558">
        <v>66.67</v>
      </c>
      <c r="N20" s="558">
        <v>66.67</v>
      </c>
      <c r="O20" s="655">
        <f t="shared" si="0"/>
        <v>800.03999999999985</v>
      </c>
      <c r="P20" s="655">
        <v>800</v>
      </c>
    </row>
    <row r="21" spans="1:16" x14ac:dyDescent="0.2">
      <c r="A21" s="282"/>
      <c r="B21" s="282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447"/>
      <c r="P21" s="389"/>
    </row>
    <row r="22" spans="1:16" x14ac:dyDescent="0.2">
      <c r="A22" s="619" t="s">
        <v>28</v>
      </c>
      <c r="B22" s="298"/>
      <c r="C22" s="298">
        <f>SUM(C7:C20)</f>
        <v>17277.169999999998</v>
      </c>
      <c r="D22" s="298">
        <f t="shared" ref="D22:P22" si="2">SUM(D7:D20)</f>
        <v>13426.509999999998</v>
      </c>
      <c r="E22" s="298">
        <f t="shared" si="2"/>
        <v>9661.98</v>
      </c>
      <c r="F22" s="298">
        <f t="shared" si="2"/>
        <v>9441.3700000000008</v>
      </c>
      <c r="G22" s="298">
        <f t="shared" si="2"/>
        <v>8637.2899999999991</v>
      </c>
      <c r="H22" s="298">
        <f t="shared" si="2"/>
        <v>33929.589999999997</v>
      </c>
      <c r="I22" s="298">
        <f t="shared" si="2"/>
        <v>10146.99</v>
      </c>
      <c r="J22" s="298">
        <f t="shared" si="2"/>
        <v>12866.99</v>
      </c>
      <c r="K22" s="298">
        <f t="shared" si="2"/>
        <v>10296.99</v>
      </c>
      <c r="L22" s="298">
        <f t="shared" si="2"/>
        <v>10216.99</v>
      </c>
      <c r="M22" s="298">
        <f t="shared" si="2"/>
        <v>9466.99</v>
      </c>
      <c r="N22" s="298">
        <f t="shared" si="2"/>
        <v>9466.99</v>
      </c>
      <c r="O22" s="559">
        <f>SUM(O7:O20)</f>
        <v>154835.84999999998</v>
      </c>
      <c r="P22" s="559">
        <f t="shared" si="2"/>
        <v>152829.20000000001</v>
      </c>
    </row>
    <row r="23" spans="1:16" x14ac:dyDescent="0.2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</row>
  </sheetData>
  <mergeCells count="2"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8"/>
  <sheetViews>
    <sheetView workbookViewId="0">
      <selection activeCell="K9" sqref="K9"/>
    </sheetView>
  </sheetViews>
  <sheetFormatPr baseColWidth="10" defaultColWidth="8.83203125" defaultRowHeight="15" x14ac:dyDescent="0.2"/>
  <cols>
    <col min="1" max="1" width="27.5" customWidth="1"/>
    <col min="2" max="2" width="8.6640625" customWidth="1"/>
    <col min="3" max="16" width="13.5" customWidth="1"/>
  </cols>
  <sheetData>
    <row r="1" spans="1:16" x14ac:dyDescent="0.2">
      <c r="A1" s="143" t="s">
        <v>351</v>
      </c>
      <c r="B1" s="44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352</v>
      </c>
      <c r="B2" s="44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235</v>
      </c>
      <c r="P4" s="756" t="s">
        <v>203</v>
      </c>
    </row>
    <row r="5" spans="1:16" x14ac:dyDescent="0.2">
      <c r="A5" s="154" t="s">
        <v>170</v>
      </c>
      <c r="B5" s="155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34" t="s">
        <v>107</v>
      </c>
      <c r="B6" s="134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x14ac:dyDescent="0.2">
      <c r="A7" s="157" t="s">
        <v>353</v>
      </c>
      <c r="B7" s="158">
        <v>6001</v>
      </c>
      <c r="C7" s="458">
        <v>4390.8599999999997</v>
      </c>
      <c r="D7" s="458">
        <v>4540.26</v>
      </c>
      <c r="E7" s="458">
        <v>4540.26</v>
      </c>
      <c r="F7" s="458">
        <v>4540.26</v>
      </c>
      <c r="G7" s="458">
        <v>4540.26</v>
      </c>
      <c r="H7" s="458">
        <v>4540.26</v>
      </c>
      <c r="I7" s="557">
        <v>4540.26</v>
      </c>
      <c r="J7" s="557">
        <v>4940.26</v>
      </c>
      <c r="K7" s="557">
        <v>4540.26</v>
      </c>
      <c r="L7" s="557">
        <v>4600</v>
      </c>
      <c r="M7" s="557">
        <v>4600</v>
      </c>
      <c r="N7" s="557">
        <v>4600</v>
      </c>
      <c r="O7" s="655">
        <f>SUM(C7:N7)</f>
        <v>54912.94000000001</v>
      </c>
      <c r="P7" s="655">
        <v>54845</v>
      </c>
    </row>
    <row r="8" spans="1:16" x14ac:dyDescent="0.2">
      <c r="A8" s="157" t="s">
        <v>354</v>
      </c>
      <c r="B8" s="158">
        <v>6002</v>
      </c>
      <c r="C8" s="458">
        <v>3107.88</v>
      </c>
      <c r="D8" s="458">
        <v>3212.37</v>
      </c>
      <c r="E8" s="458">
        <v>3212.37</v>
      </c>
      <c r="F8" s="458">
        <v>3212.37</v>
      </c>
      <c r="G8" s="458">
        <v>3212.37</v>
      </c>
      <c r="H8" s="458">
        <v>3212.37</v>
      </c>
      <c r="I8" s="557">
        <v>3212.37</v>
      </c>
      <c r="J8" s="557">
        <v>3612.37</v>
      </c>
      <c r="K8" s="557">
        <v>3212.37</v>
      </c>
      <c r="L8" s="557">
        <v>3300</v>
      </c>
      <c r="M8" s="557">
        <v>3300</v>
      </c>
      <c r="N8" s="557">
        <v>3300</v>
      </c>
      <c r="O8" s="655">
        <f t="shared" ref="O8:O16" si="0">SUM(C8:N8)</f>
        <v>39106.839999999997</v>
      </c>
      <c r="P8" s="655">
        <v>38930.53</v>
      </c>
    </row>
    <row r="9" spans="1:16" x14ac:dyDescent="0.2">
      <c r="A9" s="157" t="s">
        <v>355</v>
      </c>
      <c r="B9" s="158">
        <v>6003</v>
      </c>
      <c r="C9" s="458">
        <v>1852.96</v>
      </c>
      <c r="D9" s="458">
        <v>1297.17</v>
      </c>
      <c r="E9" s="458">
        <v>2044.98</v>
      </c>
      <c r="F9" s="458">
        <v>2143.98</v>
      </c>
      <c r="G9" s="458">
        <v>1882.18</v>
      </c>
      <c r="H9" s="458">
        <v>819.64</v>
      </c>
      <c r="I9" s="557">
        <v>1950</v>
      </c>
      <c r="J9" s="557">
        <v>2525</v>
      </c>
      <c r="K9" s="557">
        <v>1875</v>
      </c>
      <c r="L9" s="557">
        <v>1950</v>
      </c>
      <c r="M9" s="557">
        <v>1950</v>
      </c>
      <c r="N9" s="557">
        <v>1950</v>
      </c>
      <c r="O9" s="655">
        <f t="shared" si="0"/>
        <v>22240.91</v>
      </c>
      <c r="P9" s="655">
        <v>23410</v>
      </c>
    </row>
    <row r="10" spans="1:16" x14ac:dyDescent="0.2">
      <c r="A10" s="160" t="s">
        <v>241</v>
      </c>
      <c r="B10" s="158">
        <v>6045</v>
      </c>
      <c r="C10" s="458">
        <v>0</v>
      </c>
      <c r="D10" s="458">
        <v>80.31</v>
      </c>
      <c r="E10" s="458">
        <v>0</v>
      </c>
      <c r="F10" s="458">
        <v>14.28</v>
      </c>
      <c r="G10" s="458">
        <v>14.28</v>
      </c>
      <c r="H10" s="458">
        <v>0</v>
      </c>
      <c r="I10" s="557">
        <v>20</v>
      </c>
      <c r="J10" s="557">
        <v>0</v>
      </c>
      <c r="K10" s="557">
        <v>20</v>
      </c>
      <c r="L10" s="557">
        <v>0</v>
      </c>
      <c r="M10" s="557">
        <v>20</v>
      </c>
      <c r="N10" s="557">
        <v>0</v>
      </c>
      <c r="O10" s="655">
        <f t="shared" si="0"/>
        <v>168.87</v>
      </c>
      <c r="P10" s="655">
        <v>275</v>
      </c>
    </row>
    <row r="11" spans="1:16" x14ac:dyDescent="0.2">
      <c r="A11" s="160" t="s">
        <v>356</v>
      </c>
      <c r="B11" s="158">
        <v>6105</v>
      </c>
      <c r="C11" s="458">
        <v>0</v>
      </c>
      <c r="D11" s="458">
        <v>0</v>
      </c>
      <c r="E11" s="458">
        <v>65.400000000000006</v>
      </c>
      <c r="F11" s="458">
        <v>0</v>
      </c>
      <c r="G11" s="458">
        <v>399.68</v>
      </c>
      <c r="H11" s="458">
        <v>0</v>
      </c>
      <c r="I11" s="557">
        <v>10</v>
      </c>
      <c r="J11" s="557">
        <v>10</v>
      </c>
      <c r="K11" s="557">
        <v>325</v>
      </c>
      <c r="L11" s="557">
        <v>10</v>
      </c>
      <c r="M11" s="557">
        <v>10</v>
      </c>
      <c r="N11" s="557">
        <v>10</v>
      </c>
      <c r="O11" s="655">
        <f t="shared" si="0"/>
        <v>840.08</v>
      </c>
      <c r="P11" s="655">
        <v>720</v>
      </c>
    </row>
    <row r="12" spans="1:16" x14ac:dyDescent="0.2">
      <c r="A12" s="160" t="s">
        <v>357</v>
      </c>
      <c r="B12" s="158">
        <v>6107</v>
      </c>
      <c r="C12" s="458">
        <v>0</v>
      </c>
      <c r="D12" s="458">
        <v>0</v>
      </c>
      <c r="E12" s="458">
        <v>7355.8</v>
      </c>
      <c r="F12" s="458">
        <v>0</v>
      </c>
      <c r="G12" s="458">
        <v>0</v>
      </c>
      <c r="H12" s="458">
        <v>0</v>
      </c>
      <c r="I12" s="557">
        <v>3500</v>
      </c>
      <c r="J12" s="557">
        <v>0</v>
      </c>
      <c r="K12" s="557">
        <v>0</v>
      </c>
      <c r="L12" s="557">
        <v>0</v>
      </c>
      <c r="M12" s="557">
        <v>0</v>
      </c>
      <c r="N12" s="557">
        <v>9000</v>
      </c>
      <c r="O12" s="655">
        <f t="shared" si="0"/>
        <v>19855.8</v>
      </c>
      <c r="P12" s="655">
        <v>20000</v>
      </c>
    </row>
    <row r="13" spans="1:16" x14ac:dyDescent="0.2">
      <c r="A13" s="160" t="s">
        <v>242</v>
      </c>
      <c r="B13" s="158">
        <v>6109</v>
      </c>
      <c r="C13" s="458">
        <v>204.99</v>
      </c>
      <c r="D13" s="458">
        <v>25.19</v>
      </c>
      <c r="E13" s="458">
        <v>132.77000000000001</v>
      </c>
      <c r="F13" s="458">
        <v>24.19</v>
      </c>
      <c r="G13" s="458">
        <v>153.41</v>
      </c>
      <c r="H13" s="458">
        <v>221.89</v>
      </c>
      <c r="I13" s="557">
        <v>200</v>
      </c>
      <c r="J13" s="557">
        <v>150</v>
      </c>
      <c r="K13" s="557">
        <v>100</v>
      </c>
      <c r="L13" s="557">
        <v>200</v>
      </c>
      <c r="M13" s="557">
        <v>200</v>
      </c>
      <c r="N13" s="557">
        <v>450</v>
      </c>
      <c r="O13" s="655">
        <f t="shared" si="0"/>
        <v>2062.44</v>
      </c>
      <c r="P13" s="655">
        <v>2075</v>
      </c>
    </row>
    <row r="14" spans="1:16" x14ac:dyDescent="0.2">
      <c r="A14" s="160" t="s">
        <v>358</v>
      </c>
      <c r="B14" s="158">
        <v>6117</v>
      </c>
      <c r="C14" s="458">
        <v>54.92</v>
      </c>
      <c r="D14" s="458">
        <v>23.01</v>
      </c>
      <c r="E14" s="458">
        <v>59.43</v>
      </c>
      <c r="F14" s="458">
        <v>38.57</v>
      </c>
      <c r="G14" s="458">
        <v>104.02</v>
      </c>
      <c r="H14" s="458">
        <v>40.98</v>
      </c>
      <c r="I14" s="557">
        <v>20</v>
      </c>
      <c r="J14" s="557">
        <v>10</v>
      </c>
      <c r="K14" s="557">
        <v>15</v>
      </c>
      <c r="L14" s="557">
        <v>10</v>
      </c>
      <c r="M14" s="557">
        <v>20</v>
      </c>
      <c r="N14" s="557">
        <v>20</v>
      </c>
      <c r="O14" s="655">
        <f t="shared" si="0"/>
        <v>415.93</v>
      </c>
      <c r="P14" s="655">
        <v>300</v>
      </c>
    </row>
    <row r="15" spans="1:16" x14ac:dyDescent="0.2">
      <c r="A15" s="160" t="s">
        <v>191</v>
      </c>
      <c r="B15" s="158">
        <v>6122</v>
      </c>
      <c r="C15" s="458">
        <v>68.72</v>
      </c>
      <c r="D15" s="458">
        <v>68.569999999999993</v>
      </c>
      <c r="E15" s="458">
        <v>74.959999999999994</v>
      </c>
      <c r="F15" s="458">
        <v>74.92</v>
      </c>
      <c r="G15" s="458">
        <v>74.94</v>
      </c>
      <c r="H15" s="458">
        <v>73.16</v>
      </c>
      <c r="I15" s="557">
        <v>75</v>
      </c>
      <c r="J15" s="557">
        <v>75</v>
      </c>
      <c r="K15" s="557">
        <v>75</v>
      </c>
      <c r="L15" s="557">
        <v>75</v>
      </c>
      <c r="M15" s="557">
        <v>75</v>
      </c>
      <c r="N15" s="557">
        <v>75</v>
      </c>
      <c r="O15" s="655">
        <f t="shared" si="0"/>
        <v>885.27</v>
      </c>
      <c r="P15" s="655">
        <v>960</v>
      </c>
    </row>
    <row r="16" spans="1:16" x14ac:dyDescent="0.2">
      <c r="A16" s="160" t="s">
        <v>249</v>
      </c>
      <c r="B16" s="158">
        <v>6179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557">
        <v>0</v>
      </c>
      <c r="J16" s="557">
        <v>500</v>
      </c>
      <c r="K16" s="557">
        <v>0</v>
      </c>
      <c r="L16" s="557">
        <v>0</v>
      </c>
      <c r="M16" s="557">
        <v>0</v>
      </c>
      <c r="N16" s="557">
        <v>0</v>
      </c>
      <c r="O16" s="655">
        <f t="shared" si="0"/>
        <v>500</v>
      </c>
      <c r="P16" s="655">
        <v>500</v>
      </c>
    </row>
    <row r="17" spans="1:16" x14ac:dyDescent="0.2">
      <c r="A17" s="161"/>
      <c r="B17" s="158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655"/>
      <c r="P17" s="655"/>
    </row>
    <row r="18" spans="1:16" x14ac:dyDescent="0.2">
      <c r="A18" s="620" t="s">
        <v>209</v>
      </c>
      <c r="B18" s="162"/>
      <c r="C18" s="523">
        <f t="shared" ref="C18:N18" si="1">SUM(C7:C16)</f>
        <v>9680.33</v>
      </c>
      <c r="D18" s="523">
        <f t="shared" si="1"/>
        <v>9246.8799999999992</v>
      </c>
      <c r="E18" s="523">
        <f t="shared" si="1"/>
        <v>17485.97</v>
      </c>
      <c r="F18" s="523">
        <f t="shared" si="1"/>
        <v>10048.570000000002</v>
      </c>
      <c r="G18" s="523">
        <f t="shared" si="1"/>
        <v>10381.140000000001</v>
      </c>
      <c r="H18" s="523">
        <f t="shared" si="1"/>
        <v>8908.2999999999993</v>
      </c>
      <c r="I18" s="523">
        <f t="shared" si="1"/>
        <v>13527.630000000001</v>
      </c>
      <c r="J18" s="523">
        <f t="shared" si="1"/>
        <v>11822.630000000001</v>
      </c>
      <c r="K18" s="523">
        <f t="shared" si="1"/>
        <v>10162.630000000001</v>
      </c>
      <c r="L18" s="523">
        <f t="shared" si="1"/>
        <v>10145</v>
      </c>
      <c r="M18" s="523">
        <f t="shared" si="1"/>
        <v>10175</v>
      </c>
      <c r="N18" s="523">
        <f t="shared" si="1"/>
        <v>19405</v>
      </c>
      <c r="O18" s="162">
        <f>SUM(O7:O17)</f>
        <v>140989.07999999999</v>
      </c>
      <c r="P18" s="162">
        <f>SUM(P7:P17)</f>
        <v>142015.53</v>
      </c>
    </row>
  </sheetData>
  <mergeCells count="2"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R158"/>
  <sheetViews>
    <sheetView topLeftCell="A35" zoomScale="110" zoomScaleNormal="110" zoomScalePageLayoutView="110" workbookViewId="0">
      <pane xSplit="2" topLeftCell="C1" activePane="topRight" state="frozen"/>
      <selection pane="topRight" activeCell="C46" sqref="C46:T61"/>
    </sheetView>
  </sheetViews>
  <sheetFormatPr baseColWidth="10" defaultColWidth="9.1640625" defaultRowHeight="13" x14ac:dyDescent="0.15"/>
  <cols>
    <col min="1" max="1" width="22.6640625" style="223" customWidth="1"/>
    <col min="2" max="2" width="9.33203125" style="223" bestFit="1" customWidth="1"/>
    <col min="3" max="3" width="9.83203125" style="223" customWidth="1"/>
    <col min="4" max="4" width="10.83203125" style="223" customWidth="1"/>
    <col min="5" max="5" width="11.1640625" style="223" customWidth="1"/>
    <col min="6" max="6" width="9.33203125" style="224" bestFit="1" customWidth="1"/>
    <col min="7" max="7" width="8.6640625" style="224" customWidth="1"/>
    <col min="8" max="8" width="9.33203125" style="223" customWidth="1"/>
    <col min="9" max="9" width="11" style="223" customWidth="1"/>
    <col min="10" max="11" width="11.33203125" style="223" customWidth="1"/>
    <col min="12" max="12" width="12.33203125" style="224" customWidth="1"/>
    <col min="13" max="13" width="10.5" style="224" customWidth="1"/>
    <col min="14" max="14" width="13.5" style="223" customWidth="1"/>
    <col min="15" max="16" width="10.5" style="223" bestFit="1" customWidth="1"/>
    <col min="17" max="16384" width="9.1640625" style="223"/>
  </cols>
  <sheetData>
    <row r="1" spans="1:18" ht="20.25" customHeight="1" x14ac:dyDescent="0.15">
      <c r="A1" s="177" t="s">
        <v>359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78"/>
    </row>
    <row r="2" spans="1:18" ht="24" customHeight="1" x14ac:dyDescent="0.35">
      <c r="A2" s="554" t="s">
        <v>360</v>
      </c>
      <c r="B2" s="177"/>
      <c r="C2" s="43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78"/>
    </row>
    <row r="3" spans="1:18" x14ac:dyDescent="0.15">
      <c r="A3" s="777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4" t="s">
        <v>275</v>
      </c>
      <c r="P3" s="774" t="s">
        <v>361</v>
      </c>
    </row>
    <row r="4" spans="1:18" s="225" customFormat="1" ht="22" x14ac:dyDescent="0.15">
      <c r="A4" s="390" t="s">
        <v>170</v>
      </c>
      <c r="B4" s="391" t="s">
        <v>171</v>
      </c>
      <c r="C4" s="391" t="s">
        <v>362</v>
      </c>
      <c r="D4" s="391" t="s">
        <v>363</v>
      </c>
      <c r="E4" s="391" t="s">
        <v>364</v>
      </c>
      <c r="F4" s="391" t="s">
        <v>365</v>
      </c>
      <c r="G4" s="391" t="s">
        <v>366</v>
      </c>
      <c r="H4" s="391" t="s">
        <v>367</v>
      </c>
      <c r="I4" s="391" t="s">
        <v>178</v>
      </c>
      <c r="J4" s="391" t="s">
        <v>179</v>
      </c>
      <c r="K4" s="391" t="s">
        <v>180</v>
      </c>
      <c r="L4" s="391" t="s">
        <v>181</v>
      </c>
      <c r="M4" s="391" t="s">
        <v>182</v>
      </c>
      <c r="N4" s="391" t="s">
        <v>183</v>
      </c>
      <c r="O4" s="759"/>
      <c r="P4" s="759"/>
    </row>
    <row r="5" spans="1:18" s="225" customFormat="1" x14ac:dyDescent="0.15">
      <c r="A5" s="394" t="s">
        <v>4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  <c r="P5" s="396"/>
    </row>
    <row r="6" spans="1:18" s="225" customFormat="1" ht="11" x14ac:dyDescent="0.15">
      <c r="A6" s="659" t="s">
        <v>368</v>
      </c>
      <c r="B6" s="659">
        <v>5108</v>
      </c>
      <c r="C6" s="660">
        <v>0</v>
      </c>
      <c r="D6" s="660">
        <v>41</v>
      </c>
      <c r="E6" s="660">
        <v>33</v>
      </c>
      <c r="F6" s="660">
        <v>351</v>
      </c>
      <c r="G6" s="660">
        <v>200</v>
      </c>
      <c r="H6" s="660">
        <v>0</v>
      </c>
      <c r="I6" s="661">
        <v>500</v>
      </c>
      <c r="J6" s="661">
        <v>0</v>
      </c>
      <c r="K6" s="660">
        <v>0</v>
      </c>
      <c r="L6" s="660">
        <v>0</v>
      </c>
      <c r="M6" s="660">
        <v>0</v>
      </c>
      <c r="N6" s="660">
        <v>0</v>
      </c>
      <c r="O6" s="662">
        <f t="shared" ref="O6:O12" si="0">C6+D6+E6+F6+G6+H6+I6+J6+K6+L6+M6+N6</f>
        <v>1125</v>
      </c>
      <c r="P6" s="663">
        <v>550</v>
      </c>
    </row>
    <row r="7" spans="1:18" s="225" customFormat="1" ht="11" x14ac:dyDescent="0.15">
      <c r="A7" s="659" t="s">
        <v>369</v>
      </c>
      <c r="B7" s="659">
        <v>5201</v>
      </c>
      <c r="C7" s="660">
        <v>5866.81</v>
      </c>
      <c r="D7" s="660">
        <v>165.49</v>
      </c>
      <c r="E7" s="660">
        <v>366.48</v>
      </c>
      <c r="F7" s="660">
        <v>259.83</v>
      </c>
      <c r="G7" s="660">
        <v>3078.05</v>
      </c>
      <c r="H7" s="660">
        <v>5820.34</v>
      </c>
      <c r="I7" s="661">
        <v>6000</v>
      </c>
      <c r="J7" s="661">
        <v>4500</v>
      </c>
      <c r="K7" s="660">
        <v>2900</v>
      </c>
      <c r="L7" s="660">
        <v>4500</v>
      </c>
      <c r="M7" s="660">
        <v>6300</v>
      </c>
      <c r="N7" s="660">
        <v>8900</v>
      </c>
      <c r="O7" s="662">
        <f t="shared" si="0"/>
        <v>48657</v>
      </c>
      <c r="P7" s="663">
        <v>35700</v>
      </c>
    </row>
    <row r="8" spans="1:18" s="225" customFormat="1" ht="11" x14ac:dyDescent="0.15">
      <c r="A8" s="659" t="s">
        <v>370</v>
      </c>
      <c r="B8" s="659">
        <v>5202</v>
      </c>
      <c r="C8" s="660">
        <v>39.1</v>
      </c>
      <c r="D8" s="660">
        <v>15.64</v>
      </c>
      <c r="E8" s="660">
        <v>23.46</v>
      </c>
      <c r="F8" s="660">
        <v>0</v>
      </c>
      <c r="G8" s="660">
        <v>3.91</v>
      </c>
      <c r="H8" s="660">
        <v>78.2</v>
      </c>
      <c r="I8" s="661">
        <v>250</v>
      </c>
      <c r="J8" s="661">
        <v>100</v>
      </c>
      <c r="K8" s="660">
        <v>100</v>
      </c>
      <c r="L8" s="660">
        <v>100</v>
      </c>
      <c r="M8" s="660">
        <v>150</v>
      </c>
      <c r="N8" s="660">
        <v>90</v>
      </c>
      <c r="O8" s="662">
        <f t="shared" si="0"/>
        <v>950.31</v>
      </c>
      <c r="P8" s="663">
        <v>855</v>
      </c>
    </row>
    <row r="9" spans="1:18" s="225" customFormat="1" ht="11" x14ac:dyDescent="0.15">
      <c r="A9" s="659" t="s">
        <v>371</v>
      </c>
      <c r="B9" s="659">
        <v>5203</v>
      </c>
      <c r="C9" s="660">
        <v>3084.78</v>
      </c>
      <c r="D9" s="660">
        <v>216.96</v>
      </c>
      <c r="E9" s="660">
        <v>204.94</v>
      </c>
      <c r="F9" s="660">
        <v>266.89</v>
      </c>
      <c r="G9" s="660">
        <v>764.71</v>
      </c>
      <c r="H9" s="660">
        <v>2621.47</v>
      </c>
      <c r="I9" s="661">
        <v>5500</v>
      </c>
      <c r="J9" s="661">
        <v>3000</v>
      </c>
      <c r="K9" s="660">
        <v>1500</v>
      </c>
      <c r="L9" s="660">
        <v>2500</v>
      </c>
      <c r="M9" s="660">
        <v>5500</v>
      </c>
      <c r="N9" s="660">
        <v>6000</v>
      </c>
      <c r="O9" s="662">
        <f t="shared" si="0"/>
        <v>31159.75</v>
      </c>
      <c r="P9" s="663">
        <v>20550</v>
      </c>
      <c r="Q9" s="225" t="s">
        <v>372</v>
      </c>
    </row>
    <row r="10" spans="1:18" s="225" customFormat="1" ht="11" x14ac:dyDescent="0.15">
      <c r="A10" s="659" t="s">
        <v>373</v>
      </c>
      <c r="B10" s="659">
        <v>5204</v>
      </c>
      <c r="C10" s="660">
        <v>7698.93</v>
      </c>
      <c r="D10" s="660">
        <v>1827.87</v>
      </c>
      <c r="E10" s="660">
        <v>2177.2399999999998</v>
      </c>
      <c r="F10" s="660">
        <v>2215.59</v>
      </c>
      <c r="G10" s="660">
        <v>2702.91</v>
      </c>
      <c r="H10" s="660">
        <v>8136.93</v>
      </c>
      <c r="I10" s="661">
        <v>11500</v>
      </c>
      <c r="J10" s="661">
        <v>12000</v>
      </c>
      <c r="K10" s="660">
        <v>3500</v>
      </c>
      <c r="L10" s="660">
        <v>13500</v>
      </c>
      <c r="M10" s="660">
        <v>9500</v>
      </c>
      <c r="N10" s="660">
        <v>19000</v>
      </c>
      <c r="O10" s="662">
        <f t="shared" si="0"/>
        <v>93759.47</v>
      </c>
      <c r="P10" s="663">
        <v>92000</v>
      </c>
    </row>
    <row r="11" spans="1:18" s="225" customFormat="1" ht="11" x14ac:dyDescent="0.15">
      <c r="A11" s="659" t="s">
        <v>374</v>
      </c>
      <c r="B11" s="659">
        <v>5205</v>
      </c>
      <c r="C11" s="660">
        <v>421.41</v>
      </c>
      <c r="D11" s="660">
        <v>436.35</v>
      </c>
      <c r="E11" s="660">
        <v>339.29</v>
      </c>
      <c r="F11" s="660">
        <v>319.94</v>
      </c>
      <c r="G11" s="660">
        <v>560.54999999999995</v>
      </c>
      <c r="H11" s="660">
        <v>871.24</v>
      </c>
      <c r="I11" s="661">
        <v>1150</v>
      </c>
      <c r="J11" s="661">
        <v>1400</v>
      </c>
      <c r="K11" s="660">
        <v>400</v>
      </c>
      <c r="L11" s="660">
        <v>1400</v>
      </c>
      <c r="M11" s="660">
        <v>1100</v>
      </c>
      <c r="N11" s="660">
        <v>1400</v>
      </c>
      <c r="O11" s="662">
        <f t="shared" si="0"/>
        <v>9798.7799999999988</v>
      </c>
      <c r="P11" s="663">
        <v>8900</v>
      </c>
      <c r="R11" s="225" t="s">
        <v>372</v>
      </c>
    </row>
    <row r="12" spans="1:18" s="225" customFormat="1" ht="11" x14ac:dyDescent="0.15">
      <c r="A12" s="659" t="s">
        <v>375</v>
      </c>
      <c r="B12" s="659">
        <v>5242</v>
      </c>
      <c r="C12" s="660">
        <v>268.77</v>
      </c>
      <c r="D12" s="660">
        <v>630</v>
      </c>
      <c r="E12" s="660">
        <v>-451.48</v>
      </c>
      <c r="F12" s="660">
        <v>1362.5</v>
      </c>
      <c r="G12" s="660">
        <v>1820</v>
      </c>
      <c r="H12" s="660">
        <v>495.9</v>
      </c>
      <c r="I12" s="661">
        <v>1400</v>
      </c>
      <c r="J12" s="661">
        <v>400</v>
      </c>
      <c r="K12" s="660">
        <v>300</v>
      </c>
      <c r="L12" s="660">
        <v>0</v>
      </c>
      <c r="M12" s="660">
        <v>1500</v>
      </c>
      <c r="N12" s="660">
        <v>0</v>
      </c>
      <c r="O12" s="662">
        <f t="shared" si="0"/>
        <v>7725.69</v>
      </c>
      <c r="P12" s="663">
        <v>3350</v>
      </c>
    </row>
    <row r="13" spans="1:18" s="225" customFormat="1" ht="12.75" customHeight="1" x14ac:dyDescent="0.15">
      <c r="A13" s="780" t="s">
        <v>101</v>
      </c>
      <c r="B13" s="781"/>
      <c r="C13" s="555">
        <f t="shared" ref="C13:P13" si="1">SUM(C6:C12)</f>
        <v>17379.800000000003</v>
      </c>
      <c r="D13" s="555">
        <f t="shared" si="1"/>
        <v>3333.31</v>
      </c>
      <c r="E13" s="555">
        <f t="shared" si="1"/>
        <v>2692.93</v>
      </c>
      <c r="F13" s="555">
        <f t="shared" si="1"/>
        <v>4775.75</v>
      </c>
      <c r="G13" s="555">
        <f t="shared" si="1"/>
        <v>9130.130000000001</v>
      </c>
      <c r="H13" s="555">
        <f t="shared" si="1"/>
        <v>18024.080000000005</v>
      </c>
      <c r="I13" s="555">
        <f t="shared" si="1"/>
        <v>26300</v>
      </c>
      <c r="J13" s="555">
        <f t="shared" si="1"/>
        <v>21400</v>
      </c>
      <c r="K13" s="555">
        <f t="shared" si="1"/>
        <v>8700</v>
      </c>
      <c r="L13" s="555">
        <f t="shared" si="1"/>
        <v>22000</v>
      </c>
      <c r="M13" s="555">
        <f t="shared" si="1"/>
        <v>24050</v>
      </c>
      <c r="N13" s="555">
        <f t="shared" si="1"/>
        <v>35390</v>
      </c>
      <c r="O13" s="421">
        <f t="shared" si="1"/>
        <v>193176</v>
      </c>
      <c r="P13" s="406">
        <f t="shared" si="1"/>
        <v>161905</v>
      </c>
    </row>
    <row r="14" spans="1:18" s="302" customFormat="1" ht="12.75" customHeight="1" x14ac:dyDescent="0.15">
      <c r="A14" s="397" t="s">
        <v>376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401"/>
      <c r="P14" s="401"/>
      <c r="Q14" s="225"/>
    </row>
    <row r="15" spans="1:18" s="304" customFormat="1" ht="11.25" customHeight="1" x14ac:dyDescent="0.15">
      <c r="A15" s="659" t="s">
        <v>377</v>
      </c>
      <c r="B15" s="664">
        <v>5901</v>
      </c>
      <c r="C15" s="665">
        <v>2833.4</v>
      </c>
      <c r="D15" s="665">
        <v>82.75</v>
      </c>
      <c r="E15" s="665">
        <v>183.42</v>
      </c>
      <c r="F15" s="665">
        <v>131.52000000000001</v>
      </c>
      <c r="G15" s="665">
        <v>1539.02</v>
      </c>
      <c r="H15" s="665">
        <v>2910.17</v>
      </c>
      <c r="I15" s="665">
        <v>3000</v>
      </c>
      <c r="J15" s="665">
        <v>2250</v>
      </c>
      <c r="K15" s="665">
        <v>1450</v>
      </c>
      <c r="L15" s="665">
        <v>2250</v>
      </c>
      <c r="M15" s="665">
        <v>3150</v>
      </c>
      <c r="N15" s="665">
        <v>4450</v>
      </c>
      <c r="O15" s="666">
        <f t="shared" ref="O15:O20" si="2">C15+D15+E15+F15+G15+H15+I15+J15+K15+L15+M15+N15</f>
        <v>24230.28</v>
      </c>
      <c r="P15" s="667">
        <v>17850</v>
      </c>
      <c r="Q15" s="303"/>
    </row>
    <row r="16" spans="1:18" s="304" customFormat="1" ht="11" x14ac:dyDescent="0.15">
      <c r="A16" s="659" t="s">
        <v>378</v>
      </c>
      <c r="B16" s="664">
        <v>5902</v>
      </c>
      <c r="C16" s="665">
        <v>20</v>
      </c>
      <c r="D16" s="665">
        <v>7</v>
      </c>
      <c r="E16" s="665">
        <v>11.73</v>
      </c>
      <c r="F16" s="665">
        <v>0</v>
      </c>
      <c r="G16" s="665">
        <v>1.96</v>
      </c>
      <c r="H16" s="665">
        <v>43.01</v>
      </c>
      <c r="I16" s="665">
        <v>137.5</v>
      </c>
      <c r="J16" s="665">
        <v>55.000000000000007</v>
      </c>
      <c r="K16" s="665">
        <v>55.000000000000007</v>
      </c>
      <c r="L16" s="665">
        <v>55.000000000000007</v>
      </c>
      <c r="M16" s="665">
        <v>82.5</v>
      </c>
      <c r="N16" s="665">
        <v>49.500000000000007</v>
      </c>
      <c r="O16" s="666">
        <f t="shared" si="2"/>
        <v>518.20000000000005</v>
      </c>
      <c r="P16" s="667">
        <v>470.25</v>
      </c>
      <c r="Q16" s="302"/>
    </row>
    <row r="17" spans="1:18" s="304" customFormat="1" ht="11" x14ac:dyDescent="0.15">
      <c r="A17" s="659" t="s">
        <v>379</v>
      </c>
      <c r="B17" s="664">
        <v>5903</v>
      </c>
      <c r="C17" s="665">
        <v>1442.39</v>
      </c>
      <c r="D17" s="665">
        <v>104</v>
      </c>
      <c r="E17" s="665">
        <v>102.47</v>
      </c>
      <c r="F17" s="665">
        <v>137.94999999999999</v>
      </c>
      <c r="G17" s="665">
        <v>382.35</v>
      </c>
      <c r="H17" s="665">
        <v>685</v>
      </c>
      <c r="I17" s="665">
        <v>2750</v>
      </c>
      <c r="J17" s="665">
        <v>1500</v>
      </c>
      <c r="K17" s="665">
        <v>750</v>
      </c>
      <c r="L17" s="665">
        <v>1250</v>
      </c>
      <c r="M17" s="665">
        <v>2750</v>
      </c>
      <c r="N17" s="665">
        <v>3000</v>
      </c>
      <c r="O17" s="666">
        <f t="shared" si="2"/>
        <v>14854.16</v>
      </c>
      <c r="P17" s="667">
        <v>10275</v>
      </c>
    </row>
    <row r="18" spans="1:18" s="304" customFormat="1" ht="11" x14ac:dyDescent="0.15">
      <c r="A18" s="659" t="s">
        <v>380</v>
      </c>
      <c r="B18" s="664">
        <v>5904</v>
      </c>
      <c r="C18" s="665">
        <v>3687.31</v>
      </c>
      <c r="D18" s="665">
        <v>822.54</v>
      </c>
      <c r="E18" s="665">
        <v>1241.03</v>
      </c>
      <c r="F18" s="665">
        <v>1196.4100000000001</v>
      </c>
      <c r="G18" s="665">
        <v>1190.32</v>
      </c>
      <c r="H18" s="665">
        <v>5350.55</v>
      </c>
      <c r="I18" s="665">
        <v>6554.9999999999991</v>
      </c>
      <c r="J18" s="665">
        <v>6839.9999999999991</v>
      </c>
      <c r="K18" s="665">
        <v>1994.9999999999998</v>
      </c>
      <c r="L18" s="665">
        <v>7694.9999999999991</v>
      </c>
      <c r="M18" s="665">
        <v>5414.9999999999991</v>
      </c>
      <c r="N18" s="665">
        <v>10829.999999999998</v>
      </c>
      <c r="O18" s="666">
        <f t="shared" si="2"/>
        <v>52818.159999999996</v>
      </c>
      <c r="P18" s="667">
        <v>48215</v>
      </c>
      <c r="R18" s="304" t="s">
        <v>372</v>
      </c>
    </row>
    <row r="19" spans="1:18" s="304" customFormat="1" ht="11" x14ac:dyDescent="0.15">
      <c r="A19" s="659" t="s">
        <v>381</v>
      </c>
      <c r="B19" s="664">
        <v>5905</v>
      </c>
      <c r="C19" s="665">
        <v>638.24</v>
      </c>
      <c r="D19" s="665">
        <v>390.31</v>
      </c>
      <c r="E19" s="665">
        <v>644.76</v>
      </c>
      <c r="F19" s="665">
        <v>390.79</v>
      </c>
      <c r="G19" s="665">
        <v>660.04</v>
      </c>
      <c r="H19" s="665">
        <v>645</v>
      </c>
      <c r="I19" s="665">
        <v>1437.5</v>
      </c>
      <c r="J19" s="665">
        <v>1750</v>
      </c>
      <c r="K19" s="665">
        <v>500</v>
      </c>
      <c r="L19" s="665">
        <v>1750</v>
      </c>
      <c r="M19" s="665">
        <v>1375</v>
      </c>
      <c r="N19" s="665">
        <v>1750</v>
      </c>
      <c r="O19" s="666">
        <f t="shared" si="2"/>
        <v>11931.64</v>
      </c>
      <c r="P19" s="667">
        <v>6675</v>
      </c>
    </row>
    <row r="20" spans="1:18" s="303" customFormat="1" x14ac:dyDescent="0.15">
      <c r="A20" s="778" t="s">
        <v>382</v>
      </c>
      <c r="B20" s="779"/>
      <c r="C20" s="668">
        <f>SUM(C15:C19)</f>
        <v>8621.34</v>
      </c>
      <c r="D20" s="668">
        <f t="shared" ref="D20:N20" si="3">SUM(D15:D19)</f>
        <v>1406.6</v>
      </c>
      <c r="E20" s="668">
        <f t="shared" si="3"/>
        <v>2183.41</v>
      </c>
      <c r="F20" s="668">
        <f t="shared" si="3"/>
        <v>1856.67</v>
      </c>
      <c r="G20" s="668">
        <f t="shared" si="3"/>
        <v>3773.6899999999996</v>
      </c>
      <c r="H20" s="668">
        <f t="shared" si="3"/>
        <v>9633.73</v>
      </c>
      <c r="I20" s="668">
        <f t="shared" si="3"/>
        <v>13880</v>
      </c>
      <c r="J20" s="668">
        <f t="shared" si="3"/>
        <v>12395</v>
      </c>
      <c r="K20" s="668">
        <f t="shared" si="3"/>
        <v>4750</v>
      </c>
      <c r="L20" s="668">
        <f t="shared" si="3"/>
        <v>13000</v>
      </c>
      <c r="M20" s="668">
        <f t="shared" si="3"/>
        <v>12772.5</v>
      </c>
      <c r="N20" s="668">
        <f t="shared" si="3"/>
        <v>20079.5</v>
      </c>
      <c r="O20" s="666">
        <f t="shared" si="2"/>
        <v>104352.44</v>
      </c>
      <c r="P20" s="667">
        <f>SUM(P15:P19)</f>
        <v>83485.25</v>
      </c>
      <c r="Q20" s="304"/>
    </row>
    <row r="21" spans="1:18" s="304" customFormat="1" x14ac:dyDescent="0.15">
      <c r="A21" s="402"/>
      <c r="B21" s="403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8"/>
      <c r="P21" s="406"/>
    </row>
    <row r="22" spans="1:18" s="303" customFormat="1" ht="12.75" customHeight="1" x14ac:dyDescent="0.15">
      <c r="A22" s="778" t="s">
        <v>383</v>
      </c>
      <c r="B22" s="779"/>
      <c r="C22" s="666">
        <f>C13-C20</f>
        <v>8758.4600000000028</v>
      </c>
      <c r="D22" s="666">
        <f t="shared" ref="D22:N22" si="4">D13-D20</f>
        <v>1926.71</v>
      </c>
      <c r="E22" s="666">
        <f t="shared" si="4"/>
        <v>509.52</v>
      </c>
      <c r="F22" s="666">
        <f t="shared" si="4"/>
        <v>2919.08</v>
      </c>
      <c r="G22" s="666">
        <f t="shared" si="4"/>
        <v>5356.4400000000014</v>
      </c>
      <c r="H22" s="666">
        <f t="shared" si="4"/>
        <v>8390.3500000000058</v>
      </c>
      <c r="I22" s="666">
        <f t="shared" si="4"/>
        <v>12420</v>
      </c>
      <c r="J22" s="666">
        <f t="shared" si="4"/>
        <v>9005</v>
      </c>
      <c r="K22" s="666">
        <f t="shared" si="4"/>
        <v>3950</v>
      </c>
      <c r="L22" s="666">
        <f t="shared" si="4"/>
        <v>9000</v>
      </c>
      <c r="M22" s="666">
        <f>M13-M20</f>
        <v>11277.5</v>
      </c>
      <c r="N22" s="666">
        <f t="shared" si="4"/>
        <v>15310.5</v>
      </c>
      <c r="O22" s="666">
        <f>O13-O20</f>
        <v>88823.56</v>
      </c>
      <c r="P22" s="669">
        <f>P13-P20</f>
        <v>78419.75</v>
      </c>
      <c r="R22" s="303" t="s">
        <v>372</v>
      </c>
    </row>
    <row r="23" spans="1:18" s="306" customFormat="1" ht="15" x14ac:dyDescent="0.2">
      <c r="A23" s="782" t="s">
        <v>384</v>
      </c>
      <c r="B23" s="783"/>
      <c r="C23" s="670">
        <f>C22/C13</f>
        <v>0.50394480949147868</v>
      </c>
      <c r="D23" s="670">
        <f t="shared" ref="D23:P23" si="5">D22/D13</f>
        <v>0.57801704611932281</v>
      </c>
      <c r="E23" s="670">
        <f t="shared" si="5"/>
        <v>0.18920655197127292</v>
      </c>
      <c r="F23" s="670">
        <f t="shared" si="5"/>
        <v>0.61122964979322614</v>
      </c>
      <c r="G23" s="670">
        <f t="shared" si="5"/>
        <v>0.58667729813266634</v>
      </c>
      <c r="H23" s="670">
        <f t="shared" si="5"/>
        <v>0.46550780955255433</v>
      </c>
      <c r="I23" s="670">
        <f t="shared" si="5"/>
        <v>0.47224334600760454</v>
      </c>
      <c r="J23" s="670">
        <f t="shared" si="5"/>
        <v>0.42079439252336448</v>
      </c>
      <c r="K23" s="670">
        <f t="shared" si="5"/>
        <v>0.45402298850574713</v>
      </c>
      <c r="L23" s="670">
        <f t="shared" si="5"/>
        <v>0.40909090909090912</v>
      </c>
      <c r="M23" s="670">
        <f t="shared" si="5"/>
        <v>0.4689189189189189</v>
      </c>
      <c r="N23" s="670">
        <f t="shared" si="5"/>
        <v>0.43262220966374682</v>
      </c>
      <c r="O23" s="670">
        <f t="shared" si="5"/>
        <v>0.45980639416904789</v>
      </c>
      <c r="P23" s="671">
        <f t="shared" si="5"/>
        <v>0.48435656712269543</v>
      </c>
      <c r="Q23" s="304"/>
    </row>
    <row r="24" spans="1:18" s="304" customFormat="1" ht="12.75" customHeight="1" x14ac:dyDescent="0.15">
      <c r="A24" s="402"/>
      <c r="B24" s="403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8"/>
      <c r="P24" s="406"/>
      <c r="Q24" s="303"/>
    </row>
    <row r="25" spans="1:18" ht="12.75" customHeight="1" x14ac:dyDescent="0.15">
      <c r="A25" s="409" t="s">
        <v>385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4"/>
      <c r="P25" s="414"/>
      <c r="Q25" s="306"/>
    </row>
    <row r="26" spans="1:18" x14ac:dyDescent="0.15">
      <c r="A26" s="659" t="s">
        <v>386</v>
      </c>
      <c r="B26" s="659">
        <v>6001</v>
      </c>
      <c r="C26" s="672">
        <v>2622.29</v>
      </c>
      <c r="D26" s="673">
        <v>2713.33</v>
      </c>
      <c r="E26" s="673">
        <v>2713.33</v>
      </c>
      <c r="F26" s="673">
        <v>2713.33</v>
      </c>
      <c r="G26" s="673">
        <v>2713.33</v>
      </c>
      <c r="H26" s="673">
        <v>2713.33</v>
      </c>
      <c r="I26" s="674">
        <v>2716.88</v>
      </c>
      <c r="J26" s="674">
        <v>3116.88</v>
      </c>
      <c r="K26" s="674">
        <v>2716.88</v>
      </c>
      <c r="L26" s="674">
        <v>2716.88</v>
      </c>
      <c r="M26" s="674">
        <v>2716.88</v>
      </c>
      <c r="N26" s="674">
        <v>2716.88</v>
      </c>
      <c r="O26" s="675">
        <f t="shared" ref="O26:O38" si="6">C26+D26+E26+F26+G26+H26+I26+J26+K26+L26+M26+N26</f>
        <v>32890.22</v>
      </c>
      <c r="P26" s="676">
        <v>32510.68</v>
      </c>
      <c r="Q26" s="304"/>
    </row>
    <row r="27" spans="1:18" x14ac:dyDescent="0.15">
      <c r="A27" s="659" t="s">
        <v>387</v>
      </c>
      <c r="B27" s="659">
        <v>6003</v>
      </c>
      <c r="C27" s="672">
        <v>5908.64</v>
      </c>
      <c r="D27" s="673">
        <v>2913.06</v>
      </c>
      <c r="E27" s="673">
        <v>3171.28</v>
      </c>
      <c r="F27" s="673">
        <v>2482.65</v>
      </c>
      <c r="G27" s="673">
        <v>3471.58</v>
      </c>
      <c r="H27" s="673">
        <v>8519.32</v>
      </c>
      <c r="I27" s="673">
        <v>7850</v>
      </c>
      <c r="J27" s="673">
        <v>7850</v>
      </c>
      <c r="K27" s="674">
        <v>2500</v>
      </c>
      <c r="L27" s="674">
        <v>5900</v>
      </c>
      <c r="M27" s="674">
        <v>5900</v>
      </c>
      <c r="N27" s="674">
        <v>7820</v>
      </c>
      <c r="O27" s="675">
        <f t="shared" si="6"/>
        <v>64286.53</v>
      </c>
      <c r="P27" s="676">
        <v>51038</v>
      </c>
    </row>
    <row r="28" spans="1:18" x14ac:dyDescent="0.15">
      <c r="A28" s="677" t="s">
        <v>388</v>
      </c>
      <c r="B28" s="659">
        <v>6011</v>
      </c>
      <c r="C28" s="672">
        <v>385.05</v>
      </c>
      <c r="D28" s="673">
        <v>322.06</v>
      </c>
      <c r="E28" s="673">
        <v>216.75</v>
      </c>
      <c r="F28" s="673">
        <v>240.18</v>
      </c>
      <c r="G28" s="673">
        <v>297.95999999999998</v>
      </c>
      <c r="H28" s="673">
        <v>527</v>
      </c>
      <c r="I28" s="674">
        <v>550</v>
      </c>
      <c r="J28" s="674">
        <v>400</v>
      </c>
      <c r="K28" s="674">
        <v>200</v>
      </c>
      <c r="L28" s="674">
        <v>500</v>
      </c>
      <c r="M28" s="674">
        <v>300</v>
      </c>
      <c r="N28" s="674">
        <v>500</v>
      </c>
      <c r="O28" s="675">
        <f t="shared" si="6"/>
        <v>4439</v>
      </c>
      <c r="P28" s="676">
        <v>3875</v>
      </c>
    </row>
    <row r="29" spans="1:18" x14ac:dyDescent="0.15">
      <c r="A29" s="677" t="s">
        <v>389</v>
      </c>
      <c r="B29" s="659">
        <v>6101</v>
      </c>
      <c r="C29" s="672">
        <v>15.12</v>
      </c>
      <c r="D29" s="673">
        <v>15.12</v>
      </c>
      <c r="E29" s="673">
        <v>15.12</v>
      </c>
      <c r="F29" s="673">
        <v>15.12</v>
      </c>
      <c r="G29" s="673">
        <v>15.12</v>
      </c>
      <c r="H29" s="673">
        <v>15.12</v>
      </c>
      <c r="I29" s="674">
        <v>15</v>
      </c>
      <c r="J29" s="674">
        <v>15</v>
      </c>
      <c r="K29" s="674">
        <v>15</v>
      </c>
      <c r="L29" s="674">
        <v>15</v>
      </c>
      <c r="M29" s="674">
        <v>15</v>
      </c>
      <c r="N29" s="674">
        <v>15</v>
      </c>
      <c r="O29" s="675">
        <f t="shared" si="6"/>
        <v>180.72</v>
      </c>
      <c r="P29" s="676">
        <v>180</v>
      </c>
    </row>
    <row r="30" spans="1:18" x14ac:dyDescent="0.15">
      <c r="A30" s="677" t="s">
        <v>390</v>
      </c>
      <c r="B30" s="659">
        <v>6104</v>
      </c>
      <c r="C30" s="672">
        <v>0</v>
      </c>
      <c r="D30" s="673">
        <v>63.72</v>
      </c>
      <c r="E30" s="673">
        <v>290.93</v>
      </c>
      <c r="F30" s="673"/>
      <c r="G30" s="673">
        <v>0</v>
      </c>
      <c r="H30" s="673">
        <v>147.79</v>
      </c>
      <c r="I30" s="674">
        <v>400</v>
      </c>
      <c r="J30" s="674">
        <v>200</v>
      </c>
      <c r="K30" s="674">
        <v>100</v>
      </c>
      <c r="L30" s="674">
        <v>200</v>
      </c>
      <c r="M30" s="674">
        <v>0</v>
      </c>
      <c r="N30" s="674">
        <v>200</v>
      </c>
      <c r="O30" s="675">
        <f t="shared" si="6"/>
        <v>1602.44</v>
      </c>
      <c r="P30" s="676">
        <v>1900</v>
      </c>
    </row>
    <row r="31" spans="1:18" x14ac:dyDescent="0.15">
      <c r="A31" s="677" t="s">
        <v>391</v>
      </c>
      <c r="B31" s="659">
        <v>6109</v>
      </c>
      <c r="C31" s="672">
        <v>98.09</v>
      </c>
      <c r="D31" s="673">
        <v>0</v>
      </c>
      <c r="E31" s="673">
        <v>11.54</v>
      </c>
      <c r="F31" s="673">
        <v>274.36</v>
      </c>
      <c r="G31" s="673">
        <v>478.8</v>
      </c>
      <c r="H31" s="673">
        <v>133.69999999999999</v>
      </c>
      <c r="I31" s="674">
        <v>25</v>
      </c>
      <c r="J31" s="674">
        <v>25</v>
      </c>
      <c r="K31" s="674">
        <v>25</v>
      </c>
      <c r="L31" s="674">
        <v>25</v>
      </c>
      <c r="M31" s="674">
        <v>25</v>
      </c>
      <c r="N31" s="674">
        <v>25</v>
      </c>
      <c r="O31" s="675">
        <f t="shared" si="6"/>
        <v>1146.49</v>
      </c>
      <c r="P31" s="676">
        <v>850</v>
      </c>
      <c r="R31" s="223" t="s">
        <v>372</v>
      </c>
    </row>
    <row r="32" spans="1:18" x14ac:dyDescent="0.15">
      <c r="A32" s="677" t="s">
        <v>392</v>
      </c>
      <c r="B32" s="659">
        <v>6121</v>
      </c>
      <c r="C32" s="672">
        <v>0</v>
      </c>
      <c r="D32" s="673">
        <v>0</v>
      </c>
      <c r="E32" s="673">
        <v>0</v>
      </c>
      <c r="F32" s="673">
        <v>0</v>
      </c>
      <c r="G32" s="673">
        <v>0</v>
      </c>
      <c r="H32" s="673">
        <v>0</v>
      </c>
      <c r="I32" s="674">
        <v>120</v>
      </c>
      <c r="J32" s="674">
        <v>120</v>
      </c>
      <c r="K32" s="674">
        <v>0</v>
      </c>
      <c r="L32" s="674">
        <v>120</v>
      </c>
      <c r="M32" s="674">
        <v>120</v>
      </c>
      <c r="N32" s="674">
        <v>120</v>
      </c>
      <c r="O32" s="675">
        <f t="shared" si="6"/>
        <v>600</v>
      </c>
      <c r="P32" s="676">
        <v>1140</v>
      </c>
    </row>
    <row r="33" spans="1:18" x14ac:dyDescent="0.15">
      <c r="A33" s="677" t="s">
        <v>393</v>
      </c>
      <c r="B33" s="659">
        <v>6122</v>
      </c>
      <c r="C33" s="672">
        <v>73.73</v>
      </c>
      <c r="D33" s="673">
        <v>74.05</v>
      </c>
      <c r="E33" s="673">
        <v>79.650000000000006</v>
      </c>
      <c r="F33" s="673">
        <v>79.97</v>
      </c>
      <c r="G33" s="673">
        <v>79.56</v>
      </c>
      <c r="H33" s="673">
        <v>79.62</v>
      </c>
      <c r="I33" s="674">
        <v>80</v>
      </c>
      <c r="J33" s="674">
        <v>80</v>
      </c>
      <c r="K33" s="674">
        <v>80</v>
      </c>
      <c r="L33" s="674">
        <v>80</v>
      </c>
      <c r="M33" s="674">
        <v>80</v>
      </c>
      <c r="N33" s="674">
        <v>80</v>
      </c>
      <c r="O33" s="675">
        <f t="shared" si="6"/>
        <v>946.57999999999993</v>
      </c>
      <c r="P33" s="676">
        <v>1020</v>
      </c>
    </row>
    <row r="34" spans="1:18" x14ac:dyDescent="0.15">
      <c r="A34" s="677" t="s">
        <v>394</v>
      </c>
      <c r="B34" s="659">
        <v>6123</v>
      </c>
      <c r="C34" s="672">
        <v>0</v>
      </c>
      <c r="D34" s="673">
        <v>188</v>
      </c>
      <c r="E34" s="673">
        <v>94</v>
      </c>
      <c r="F34" s="673">
        <v>0</v>
      </c>
      <c r="G34" s="673">
        <v>96</v>
      </c>
      <c r="H34" s="673">
        <v>121</v>
      </c>
      <c r="I34" s="674">
        <v>95</v>
      </c>
      <c r="J34" s="674">
        <v>95</v>
      </c>
      <c r="K34" s="674">
        <v>95</v>
      </c>
      <c r="L34" s="674">
        <v>95</v>
      </c>
      <c r="M34" s="674">
        <v>95</v>
      </c>
      <c r="N34" s="674">
        <v>95</v>
      </c>
      <c r="O34" s="675">
        <f t="shared" si="6"/>
        <v>1069</v>
      </c>
      <c r="P34" s="676">
        <v>1140</v>
      </c>
    </row>
    <row r="35" spans="1:18" x14ac:dyDescent="0.15">
      <c r="A35" s="677" t="s">
        <v>395</v>
      </c>
      <c r="B35" s="659">
        <v>6132</v>
      </c>
      <c r="C35" s="672">
        <v>109.5</v>
      </c>
      <c r="D35" s="673">
        <v>0</v>
      </c>
      <c r="E35" s="673">
        <v>0</v>
      </c>
      <c r="F35" s="673">
        <v>47.3</v>
      </c>
      <c r="G35" s="673">
        <v>142.5</v>
      </c>
      <c r="H35" s="673">
        <v>743.6</v>
      </c>
      <c r="I35" s="674">
        <v>0</v>
      </c>
      <c r="J35" s="674">
        <v>0</v>
      </c>
      <c r="K35" s="674">
        <v>0</v>
      </c>
      <c r="L35" s="674">
        <v>0</v>
      </c>
      <c r="M35" s="674">
        <v>0</v>
      </c>
      <c r="N35" s="674">
        <v>0</v>
      </c>
      <c r="O35" s="675">
        <f t="shared" si="6"/>
        <v>1042.9000000000001</v>
      </c>
      <c r="P35" s="676">
        <v>850</v>
      </c>
      <c r="R35" s="223" t="s">
        <v>372</v>
      </c>
    </row>
    <row r="36" spans="1:18" x14ac:dyDescent="0.15">
      <c r="A36" s="677" t="s">
        <v>396</v>
      </c>
      <c r="B36" s="659">
        <v>6152</v>
      </c>
      <c r="C36" s="672">
        <v>0</v>
      </c>
      <c r="D36" s="673">
        <v>0</v>
      </c>
      <c r="E36" s="673">
        <v>0</v>
      </c>
      <c r="F36" s="673">
        <v>0</v>
      </c>
      <c r="G36" s="673">
        <v>0</v>
      </c>
      <c r="H36" s="673">
        <v>8726.18</v>
      </c>
      <c r="I36" s="674">
        <v>0</v>
      </c>
      <c r="J36" s="674">
        <v>0</v>
      </c>
      <c r="K36" s="674">
        <v>0</v>
      </c>
      <c r="L36" s="674">
        <v>0</v>
      </c>
      <c r="M36" s="674">
        <v>0</v>
      </c>
      <c r="N36" s="674">
        <v>0</v>
      </c>
      <c r="O36" s="675">
        <f t="shared" si="6"/>
        <v>8726.18</v>
      </c>
      <c r="P36" s="676">
        <v>8900</v>
      </c>
    </row>
    <row r="37" spans="1:18" s="309" customFormat="1" x14ac:dyDescent="0.15">
      <c r="A37" s="677" t="s">
        <v>249</v>
      </c>
      <c r="B37" s="659">
        <v>6179</v>
      </c>
      <c r="C37" s="672">
        <v>0</v>
      </c>
      <c r="D37" s="673">
        <v>2056.2600000000002</v>
      </c>
      <c r="E37" s="673">
        <v>0</v>
      </c>
      <c r="F37" s="673">
        <v>0</v>
      </c>
      <c r="G37" s="673">
        <v>0</v>
      </c>
      <c r="H37" s="673">
        <v>0</v>
      </c>
      <c r="I37" s="674">
        <v>0</v>
      </c>
      <c r="J37" s="674">
        <v>0</v>
      </c>
      <c r="K37" s="674">
        <v>0</v>
      </c>
      <c r="L37" s="674">
        <v>0</v>
      </c>
      <c r="M37" s="674">
        <v>0</v>
      </c>
      <c r="N37" s="674">
        <v>0</v>
      </c>
      <c r="O37" s="675">
        <f t="shared" si="6"/>
        <v>2056.2600000000002</v>
      </c>
      <c r="P37" s="676">
        <v>1500</v>
      </c>
      <c r="Q37" s="223"/>
    </row>
    <row r="38" spans="1:18" x14ac:dyDescent="0.15">
      <c r="A38" s="677" t="s">
        <v>397</v>
      </c>
      <c r="B38" s="659">
        <v>6185</v>
      </c>
      <c r="C38" s="672">
        <v>0</v>
      </c>
      <c r="D38" s="673"/>
      <c r="E38" s="673">
        <v>0</v>
      </c>
      <c r="F38" s="673">
        <v>0</v>
      </c>
      <c r="G38" s="673">
        <v>0</v>
      </c>
      <c r="H38" s="673">
        <v>0</v>
      </c>
      <c r="I38" s="674">
        <v>0</v>
      </c>
      <c r="J38" s="674">
        <v>0</v>
      </c>
      <c r="K38" s="674">
        <v>0</v>
      </c>
      <c r="L38" s="674">
        <v>0</v>
      </c>
      <c r="M38" s="674">
        <v>0</v>
      </c>
      <c r="N38" s="674">
        <v>0</v>
      </c>
      <c r="O38" s="675">
        <f t="shared" si="6"/>
        <v>0</v>
      </c>
      <c r="P38" s="676">
        <v>300</v>
      </c>
    </row>
    <row r="39" spans="1:18" s="310" customFormat="1" x14ac:dyDescent="0.15">
      <c r="A39" s="659" t="s">
        <v>398</v>
      </c>
      <c r="B39" s="659">
        <v>6510</v>
      </c>
      <c r="C39" s="672">
        <v>709.63</v>
      </c>
      <c r="D39" s="673">
        <v>408</v>
      </c>
      <c r="E39" s="673">
        <v>408</v>
      </c>
      <c r="F39" s="673">
        <v>0</v>
      </c>
      <c r="G39" s="673">
        <v>1275</v>
      </c>
      <c r="H39" s="673">
        <v>2880.27</v>
      </c>
      <c r="I39" s="674">
        <v>2400</v>
      </c>
      <c r="J39" s="674">
        <v>2400</v>
      </c>
      <c r="K39" s="674">
        <v>800</v>
      </c>
      <c r="L39" s="674">
        <v>2400</v>
      </c>
      <c r="M39" s="674">
        <v>1500</v>
      </c>
      <c r="N39" s="674">
        <v>2600</v>
      </c>
      <c r="O39" s="675">
        <f>C39+D39+E39+F39+G39+H39+I39+J39+K39+L39+M39+N39</f>
        <v>17780.900000000001</v>
      </c>
      <c r="P39" s="676">
        <v>16150</v>
      </c>
      <c r="Q39" s="223"/>
    </row>
    <row r="40" spans="1:18" x14ac:dyDescent="0.15">
      <c r="A40" s="778" t="s">
        <v>209</v>
      </c>
      <c r="B40" s="778"/>
      <c r="C40" s="678">
        <f t="shared" ref="C40:P40" si="7">SUM(C26:C39)</f>
        <v>9922.0499999999993</v>
      </c>
      <c r="D40" s="678">
        <f t="shared" si="7"/>
        <v>8753.6</v>
      </c>
      <c r="E40" s="678">
        <f t="shared" si="7"/>
        <v>7000.6</v>
      </c>
      <c r="F40" s="678">
        <f t="shared" si="7"/>
        <v>5852.91</v>
      </c>
      <c r="G40" s="678">
        <f t="shared" si="7"/>
        <v>8569.85</v>
      </c>
      <c r="H40" s="678">
        <f t="shared" si="7"/>
        <v>24606.930000000004</v>
      </c>
      <c r="I40" s="678">
        <f t="shared" si="7"/>
        <v>14251.880000000001</v>
      </c>
      <c r="J40" s="678">
        <f t="shared" si="7"/>
        <v>14301.880000000001</v>
      </c>
      <c r="K40" s="678">
        <f t="shared" si="7"/>
        <v>6531.88</v>
      </c>
      <c r="L40" s="678">
        <f t="shared" si="7"/>
        <v>12051.880000000001</v>
      </c>
      <c r="M40" s="678">
        <f>SUM(M26:M39)</f>
        <v>10751.880000000001</v>
      </c>
      <c r="N40" s="678">
        <f t="shared" si="7"/>
        <v>14171.880000000001</v>
      </c>
      <c r="O40" s="679">
        <f t="shared" si="7"/>
        <v>136767.22</v>
      </c>
      <c r="P40" s="676">
        <f t="shared" si="7"/>
        <v>121353.68</v>
      </c>
    </row>
    <row r="41" spans="1:18" x14ac:dyDescent="0.15">
      <c r="A41" s="177"/>
      <c r="B41" s="17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178"/>
      <c r="P41" s="408"/>
    </row>
    <row r="42" spans="1:18" ht="12.75" customHeight="1" x14ac:dyDescent="0.15">
      <c r="A42" s="409" t="s">
        <v>28</v>
      </c>
      <c r="B42" s="409"/>
      <c r="C42" s="312">
        <f t="shared" ref="C42:P42" si="8">C22-C40</f>
        <v>-1163.5899999999965</v>
      </c>
      <c r="D42" s="312">
        <f t="shared" si="8"/>
        <v>-6826.89</v>
      </c>
      <c r="E42" s="312">
        <f t="shared" si="8"/>
        <v>-6491.08</v>
      </c>
      <c r="F42" s="312">
        <f t="shared" si="8"/>
        <v>-2933.83</v>
      </c>
      <c r="G42" s="312">
        <f t="shared" si="8"/>
        <v>-3213.4099999999989</v>
      </c>
      <c r="H42" s="312">
        <f t="shared" si="8"/>
        <v>-16216.579999999998</v>
      </c>
      <c r="I42" s="312">
        <f t="shared" si="8"/>
        <v>-1831.880000000001</v>
      </c>
      <c r="J42" s="312">
        <f t="shared" si="8"/>
        <v>-5296.880000000001</v>
      </c>
      <c r="K42" s="312">
        <f t="shared" si="8"/>
        <v>-2581.88</v>
      </c>
      <c r="L42" s="312">
        <f t="shared" si="8"/>
        <v>-3051.880000000001</v>
      </c>
      <c r="M42" s="312">
        <f>M22-M40</f>
        <v>525.61999999999898</v>
      </c>
      <c r="N42" s="312">
        <f t="shared" si="8"/>
        <v>1138.619999999999</v>
      </c>
      <c r="O42" s="312">
        <f t="shared" si="8"/>
        <v>-47943.66</v>
      </c>
      <c r="P42" s="312">
        <f t="shared" si="8"/>
        <v>-42933.929999999993</v>
      </c>
      <c r="Q42" s="309"/>
    </row>
    <row r="43" spans="1:18" x14ac:dyDescent="0.15"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224"/>
      <c r="P43" s="236"/>
    </row>
    <row r="44" spans="1:18" x14ac:dyDescent="0.15">
      <c r="F44" s="223"/>
      <c r="G44" s="223"/>
      <c r="L44" s="223"/>
      <c r="M44" s="223"/>
      <c r="O44" s="224"/>
      <c r="P44" s="224"/>
    </row>
    <row r="45" spans="1:18" x14ac:dyDescent="0.15">
      <c r="D45" s="224"/>
      <c r="F45" s="313"/>
      <c r="G45" s="313"/>
      <c r="H45" s="313"/>
      <c r="L45" s="223"/>
      <c r="M45" s="223"/>
      <c r="O45" s="224"/>
      <c r="P45" s="224"/>
    </row>
    <row r="46" spans="1:18" x14ac:dyDescent="0.15">
      <c r="A46" s="208"/>
      <c r="C46" s="177"/>
      <c r="D46" s="177"/>
      <c r="F46" s="44"/>
      <c r="G46" s="174"/>
      <c r="H46" s="44"/>
      <c r="L46" s="223"/>
      <c r="M46" s="223"/>
      <c r="O46" s="224"/>
      <c r="P46" s="224"/>
    </row>
    <row r="47" spans="1:18" x14ac:dyDescent="0.15">
      <c r="A47" s="314"/>
      <c r="B47" s="234"/>
      <c r="C47" s="177"/>
      <c r="D47" s="177"/>
      <c r="E47" s="234"/>
      <c r="F47" s="44"/>
      <c r="G47" s="174"/>
      <c r="H47" s="44"/>
      <c r="L47" s="223"/>
      <c r="M47" s="223"/>
      <c r="O47" s="224"/>
      <c r="P47" s="224"/>
    </row>
    <row r="48" spans="1:18" ht="15" x14ac:dyDescent="0.15">
      <c r="A48" s="532"/>
      <c r="B48" s="533"/>
      <c r="C48" s="177"/>
      <c r="D48" s="177"/>
      <c r="L48" s="223"/>
      <c r="M48" s="223"/>
      <c r="O48" s="224"/>
      <c r="P48" s="224"/>
    </row>
    <row r="49" spans="1:16" ht="15" x14ac:dyDescent="0.15">
      <c r="A49" s="317"/>
      <c r="B49" s="313"/>
      <c r="C49" s="177"/>
      <c r="D49" s="177"/>
      <c r="L49" s="223"/>
      <c r="M49" s="223"/>
      <c r="O49" s="224"/>
      <c r="P49" s="224"/>
    </row>
    <row r="50" spans="1:16" ht="15" x14ac:dyDescent="0.15">
      <c r="A50" s="317"/>
      <c r="B50" s="313"/>
      <c r="C50" s="177"/>
      <c r="D50" s="177"/>
      <c r="L50" s="223"/>
      <c r="M50" s="223"/>
      <c r="O50" s="224"/>
      <c r="P50" s="224"/>
    </row>
    <row r="51" spans="1:16" ht="15" x14ac:dyDescent="0.15">
      <c r="A51" s="317"/>
      <c r="B51" s="313"/>
      <c r="C51" s="177"/>
      <c r="D51" s="177"/>
      <c r="L51" s="223"/>
      <c r="M51" s="223"/>
      <c r="O51" s="224"/>
      <c r="P51" s="224"/>
    </row>
    <row r="52" spans="1:16" ht="15" x14ac:dyDescent="0.15">
      <c r="A52" s="317"/>
      <c r="B52" s="313"/>
      <c r="C52" s="177"/>
      <c r="D52" s="177"/>
      <c r="L52" s="223"/>
      <c r="M52" s="223"/>
      <c r="O52" s="224"/>
      <c r="P52" s="224"/>
    </row>
    <row r="53" spans="1:16" ht="15" x14ac:dyDescent="0.15">
      <c r="A53" s="317"/>
      <c r="B53" s="313"/>
      <c r="C53" s="177"/>
      <c r="D53" s="177"/>
      <c r="L53" s="223"/>
      <c r="M53" s="223"/>
      <c r="O53" s="224"/>
      <c r="P53" s="224"/>
    </row>
    <row r="54" spans="1:16" x14ac:dyDescent="0.15">
      <c r="C54" s="177"/>
      <c r="D54" s="177"/>
      <c r="L54" s="223"/>
      <c r="M54" s="223"/>
      <c r="O54" s="224"/>
      <c r="P54" s="224"/>
    </row>
    <row r="55" spans="1:16" x14ac:dyDescent="0.15">
      <c r="C55" s="342"/>
      <c r="D55" s="342"/>
      <c r="L55" s="223"/>
      <c r="M55" s="223"/>
      <c r="O55" s="224"/>
      <c r="P55" s="224"/>
    </row>
    <row r="56" spans="1:16" x14ac:dyDescent="0.15">
      <c r="L56" s="223"/>
      <c r="M56" s="223"/>
      <c r="O56" s="224"/>
      <c r="P56" s="224"/>
    </row>
    <row r="57" spans="1:16" x14ac:dyDescent="0.15">
      <c r="L57" s="223"/>
      <c r="M57" s="223"/>
      <c r="O57" s="224"/>
      <c r="P57" s="224"/>
    </row>
    <row r="58" spans="1:16" x14ac:dyDescent="0.15">
      <c r="L58" s="223"/>
      <c r="M58" s="223"/>
      <c r="O58" s="224"/>
      <c r="P58" s="224"/>
    </row>
    <row r="59" spans="1:16" x14ac:dyDescent="0.15">
      <c r="L59" s="223"/>
      <c r="M59" s="223"/>
      <c r="O59" s="224"/>
      <c r="P59" s="224"/>
    </row>
    <row r="60" spans="1:16" x14ac:dyDescent="0.15">
      <c r="L60" s="223"/>
      <c r="M60" s="223"/>
      <c r="O60" s="224"/>
      <c r="P60" s="224"/>
    </row>
    <row r="61" spans="1:16" x14ac:dyDescent="0.15">
      <c r="L61" s="223"/>
      <c r="M61" s="223"/>
      <c r="O61" s="224"/>
      <c r="P61" s="224"/>
    </row>
    <row r="62" spans="1:16" x14ac:dyDescent="0.15">
      <c r="L62" s="223"/>
      <c r="M62" s="223"/>
      <c r="O62" s="224"/>
      <c r="P62" s="224"/>
    </row>
    <row r="63" spans="1:16" x14ac:dyDescent="0.15">
      <c r="A63" s="318"/>
      <c r="B63" s="234"/>
      <c r="C63" s="234"/>
      <c r="D63" s="236"/>
      <c r="E63" s="234"/>
      <c r="F63" s="44"/>
      <c r="G63" s="174"/>
      <c r="H63" s="44"/>
      <c r="L63" s="223"/>
      <c r="M63" s="223"/>
      <c r="O63" s="224"/>
      <c r="P63" s="224"/>
    </row>
    <row r="64" spans="1:16" x14ac:dyDescent="0.15">
      <c r="A64" s="208"/>
      <c r="D64" s="224"/>
      <c r="F64" s="44"/>
      <c r="G64" s="174"/>
      <c r="H64" s="143"/>
      <c r="L64" s="223"/>
      <c r="M64" s="223"/>
      <c r="O64" s="224"/>
      <c r="P64" s="224"/>
    </row>
    <row r="65" spans="1:16" x14ac:dyDescent="0.15">
      <c r="A65" s="319"/>
      <c r="B65" s="316"/>
      <c r="C65" s="316"/>
      <c r="D65" s="320"/>
      <c r="E65" s="316"/>
      <c r="F65" s="321"/>
      <c r="G65" s="322"/>
      <c r="H65" s="321"/>
      <c r="I65" s="316"/>
      <c r="J65" s="316"/>
      <c r="K65" s="316"/>
      <c r="L65" s="316"/>
      <c r="M65" s="223"/>
      <c r="O65" s="224"/>
      <c r="P65" s="224"/>
    </row>
    <row r="66" spans="1:16" x14ac:dyDescent="0.15">
      <c r="A66" s="208"/>
      <c r="D66" s="224"/>
      <c r="F66" s="44"/>
      <c r="G66" s="174"/>
      <c r="H66" s="44"/>
      <c r="L66" s="223"/>
      <c r="M66" s="223"/>
      <c r="O66" s="224"/>
      <c r="P66" s="224"/>
    </row>
    <row r="67" spans="1:16" x14ac:dyDescent="0.15">
      <c r="A67" s="208"/>
      <c r="D67" s="224"/>
      <c r="F67" s="44"/>
      <c r="G67" s="174"/>
      <c r="H67" s="44"/>
      <c r="L67" s="223"/>
      <c r="M67" s="223"/>
      <c r="O67" s="224"/>
      <c r="P67" s="224"/>
    </row>
    <row r="68" spans="1:16" x14ac:dyDescent="0.15">
      <c r="A68" s="319"/>
      <c r="B68" s="316"/>
      <c r="C68" s="316"/>
      <c r="D68" s="320"/>
      <c r="E68" s="316"/>
      <c r="F68" s="321"/>
      <c r="G68" s="322"/>
      <c r="H68" s="321"/>
      <c r="L68" s="223"/>
      <c r="M68" s="223"/>
      <c r="O68" s="224"/>
      <c r="P68" s="224"/>
    </row>
    <row r="69" spans="1:16" x14ac:dyDescent="0.15">
      <c r="A69" s="208"/>
      <c r="D69" s="224"/>
      <c r="F69" s="44"/>
      <c r="G69" s="174"/>
      <c r="H69" s="44"/>
      <c r="L69" s="223"/>
      <c r="M69" s="223"/>
      <c r="O69" s="224"/>
      <c r="P69" s="224"/>
    </row>
    <row r="70" spans="1:16" x14ac:dyDescent="0.15">
      <c r="A70" s="208"/>
      <c r="D70" s="224"/>
      <c r="F70" s="44"/>
      <c r="G70" s="174"/>
      <c r="H70" s="44"/>
      <c r="L70" s="223"/>
      <c r="M70" s="223"/>
      <c r="O70" s="224"/>
      <c r="P70" s="224"/>
    </row>
    <row r="71" spans="1:16" x14ac:dyDescent="0.15">
      <c r="A71" s="208"/>
      <c r="D71" s="224"/>
      <c r="F71" s="44"/>
      <c r="G71" s="174"/>
      <c r="H71" s="44"/>
      <c r="L71" s="223"/>
      <c r="M71" s="223"/>
      <c r="O71" s="224"/>
      <c r="P71" s="224"/>
    </row>
    <row r="72" spans="1:16" x14ac:dyDescent="0.15">
      <c r="A72" s="208"/>
      <c r="D72" s="224"/>
      <c r="F72" s="313"/>
      <c r="G72" s="313"/>
      <c r="H72" s="313"/>
      <c r="L72" s="223"/>
      <c r="M72" s="223"/>
      <c r="O72" s="224"/>
      <c r="P72" s="224"/>
    </row>
    <row r="73" spans="1:16" x14ac:dyDescent="0.15">
      <c r="A73" s="208"/>
      <c r="D73" s="224"/>
      <c r="F73" s="313"/>
      <c r="G73" s="313"/>
      <c r="H73" s="313"/>
      <c r="L73" s="223"/>
      <c r="M73" s="223"/>
      <c r="O73" s="224"/>
      <c r="P73" s="224"/>
    </row>
    <row r="74" spans="1:16" x14ac:dyDescent="0.15">
      <c r="A74" s="208"/>
      <c r="D74" s="224"/>
      <c r="F74" s="313"/>
      <c r="G74" s="313"/>
      <c r="H74" s="313"/>
      <c r="L74" s="223"/>
      <c r="M74" s="223"/>
      <c r="O74" s="224"/>
      <c r="P74" s="224"/>
    </row>
    <row r="75" spans="1:16" x14ac:dyDescent="0.15">
      <c r="A75" s="208"/>
      <c r="D75" s="224"/>
      <c r="F75" s="313"/>
      <c r="G75" s="313"/>
      <c r="H75" s="313"/>
      <c r="L75" s="223"/>
      <c r="M75" s="223"/>
      <c r="O75" s="224"/>
      <c r="P75" s="224"/>
    </row>
    <row r="76" spans="1:16" x14ac:dyDescent="0.15">
      <c r="A76" s="208"/>
      <c r="D76" s="224"/>
      <c r="F76" s="313"/>
      <c r="G76" s="313"/>
      <c r="H76" s="313"/>
      <c r="L76" s="223"/>
      <c r="M76" s="223"/>
      <c r="O76" s="224"/>
      <c r="P76" s="224"/>
    </row>
    <row r="77" spans="1:16" x14ac:dyDescent="0.15">
      <c r="A77" s="319"/>
      <c r="B77" s="316"/>
      <c r="C77" s="316"/>
      <c r="D77" s="320"/>
      <c r="E77" s="316"/>
      <c r="F77" s="315"/>
      <c r="G77" s="313"/>
      <c r="H77" s="313"/>
      <c r="L77" s="223"/>
      <c r="M77" s="223"/>
      <c r="O77" s="224"/>
      <c r="P77" s="224"/>
    </row>
    <row r="78" spans="1:16" x14ac:dyDescent="0.15">
      <c r="A78" s="208"/>
      <c r="D78" s="224"/>
      <c r="F78" s="313"/>
      <c r="G78" s="313"/>
      <c r="H78" s="313"/>
      <c r="L78" s="223"/>
      <c r="M78" s="223"/>
      <c r="O78" s="224"/>
      <c r="P78" s="224"/>
    </row>
    <row r="79" spans="1:16" x14ac:dyDescent="0.15">
      <c r="A79" s="208"/>
      <c r="D79" s="224"/>
      <c r="F79" s="313"/>
      <c r="G79" s="313"/>
      <c r="H79" s="313"/>
      <c r="L79" s="223"/>
      <c r="M79" s="223"/>
      <c r="O79" s="224"/>
      <c r="P79" s="224"/>
    </row>
    <row r="80" spans="1:16" x14ac:dyDescent="0.15">
      <c r="A80" s="208"/>
      <c r="D80" s="224"/>
      <c r="F80" s="313"/>
      <c r="G80" s="313"/>
      <c r="H80" s="313"/>
      <c r="L80" s="223"/>
      <c r="M80" s="223"/>
      <c r="O80" s="224"/>
      <c r="P80" s="224"/>
    </row>
    <row r="81" spans="1:16" x14ac:dyDescent="0.15">
      <c r="A81" s="323"/>
      <c r="B81" s="324"/>
      <c r="C81" s="324"/>
      <c r="D81" s="224"/>
      <c r="F81" s="313"/>
      <c r="G81" s="313"/>
      <c r="H81" s="313"/>
      <c r="L81" s="223"/>
      <c r="M81" s="223"/>
      <c r="O81" s="224"/>
      <c r="P81" s="224"/>
    </row>
    <row r="82" spans="1:16" x14ac:dyDescent="0.15">
      <c r="A82" s="325"/>
      <c r="D82" s="224"/>
      <c r="F82" s="313"/>
      <c r="G82" s="313"/>
      <c r="H82" s="313"/>
      <c r="L82" s="223"/>
      <c r="M82" s="223"/>
      <c r="O82" s="224"/>
      <c r="P82" s="224"/>
    </row>
    <row r="83" spans="1:16" ht="15" x14ac:dyDescent="0.2">
      <c r="A83" s="326"/>
      <c r="B83" s="326"/>
      <c r="C83" s="326"/>
      <c r="D83" s="326"/>
      <c r="E83" s="326"/>
      <c r="F83" s="327"/>
      <c r="G83" s="327"/>
      <c r="H83" s="313"/>
      <c r="L83" s="223"/>
      <c r="M83" s="223"/>
      <c r="O83" s="224"/>
      <c r="P83" s="224"/>
    </row>
    <row r="84" spans="1:16" ht="15" x14ac:dyDescent="0.2">
      <c r="A84" s="317"/>
      <c r="B84" s="313"/>
      <c r="C84" s="313"/>
      <c r="D84" s="326"/>
      <c r="E84" s="326"/>
      <c r="F84" s="327"/>
      <c r="G84" s="327"/>
      <c r="H84" s="313"/>
      <c r="L84" s="223"/>
      <c r="M84" s="223"/>
      <c r="O84" s="224"/>
      <c r="P84" s="224"/>
    </row>
    <row r="85" spans="1:16" ht="15" x14ac:dyDescent="0.2">
      <c r="A85" s="328"/>
      <c r="B85" s="313"/>
      <c r="C85" s="313"/>
      <c r="D85" s="327"/>
      <c r="E85" s="327"/>
      <c r="F85" s="327"/>
      <c r="G85" s="327"/>
      <c r="H85" s="313"/>
      <c r="L85" s="223"/>
      <c r="M85" s="223"/>
      <c r="O85" s="224"/>
      <c r="P85" s="224"/>
    </row>
    <row r="86" spans="1:16" ht="15" x14ac:dyDescent="0.2">
      <c r="A86" s="329"/>
      <c r="B86" s="313"/>
      <c r="C86" s="313"/>
      <c r="D86" s="327"/>
      <c r="E86" s="327"/>
      <c r="F86" s="327"/>
      <c r="G86" s="327"/>
      <c r="H86" s="313"/>
      <c r="L86" s="223"/>
      <c r="M86" s="223"/>
      <c r="O86" s="224"/>
      <c r="P86" s="224"/>
    </row>
    <row r="87" spans="1:16" ht="15" x14ac:dyDescent="0.2">
      <c r="A87" s="329"/>
      <c r="B87" s="313"/>
      <c r="C87" s="313"/>
      <c r="D87" s="327"/>
      <c r="E87" s="327"/>
      <c r="F87" s="327"/>
      <c r="G87" s="327"/>
      <c r="H87" s="313"/>
      <c r="L87" s="223"/>
      <c r="M87" s="223"/>
      <c r="O87" s="224"/>
      <c r="P87" s="224"/>
    </row>
    <row r="88" spans="1:16" ht="15" x14ac:dyDescent="0.2">
      <c r="A88" s="329"/>
      <c r="B88" s="313"/>
      <c r="C88" s="313"/>
      <c r="D88" s="327"/>
      <c r="E88" s="327"/>
      <c r="F88" s="327"/>
      <c r="G88" s="327"/>
      <c r="H88" s="313"/>
      <c r="L88" s="223"/>
      <c r="M88" s="223"/>
      <c r="O88" s="224"/>
      <c r="P88" s="224"/>
    </row>
    <row r="89" spans="1:16" ht="16" x14ac:dyDescent="0.2">
      <c r="A89" s="330"/>
      <c r="B89" s="313"/>
      <c r="C89" s="313"/>
      <c r="D89" s="327"/>
      <c r="E89" s="313"/>
      <c r="F89" s="313"/>
      <c r="G89" s="313"/>
      <c r="H89" s="313"/>
      <c r="L89" s="223"/>
      <c r="M89" s="223"/>
      <c r="O89" s="224"/>
      <c r="P89" s="224"/>
    </row>
    <row r="90" spans="1:16" ht="15" x14ac:dyDescent="0.2">
      <c r="A90" s="317"/>
      <c r="B90" s="313"/>
      <c r="C90" s="313"/>
      <c r="D90" s="327"/>
      <c r="E90" s="313"/>
      <c r="F90" s="313"/>
      <c r="G90" s="313"/>
      <c r="H90" s="313"/>
      <c r="L90" s="223"/>
      <c r="M90" s="223"/>
      <c r="O90" s="224"/>
      <c r="P90" s="224"/>
    </row>
    <row r="91" spans="1:16" ht="15" x14ac:dyDescent="0.2">
      <c r="A91" s="317"/>
      <c r="B91" s="313"/>
      <c r="C91" s="313"/>
      <c r="D91" s="327"/>
      <c r="E91" s="313"/>
      <c r="F91" s="313"/>
      <c r="G91" s="313"/>
      <c r="H91" s="313"/>
    </row>
    <row r="92" spans="1:16" ht="15" x14ac:dyDescent="0.15">
      <c r="A92" s="317"/>
      <c r="B92" s="313"/>
      <c r="C92" s="313"/>
      <c r="D92" s="313"/>
      <c r="E92" s="313"/>
      <c r="F92" s="313"/>
      <c r="G92" s="313"/>
      <c r="H92" s="313"/>
    </row>
    <row r="93" spans="1:16" ht="15" x14ac:dyDescent="0.2">
      <c r="A93" s="317"/>
      <c r="B93" s="313"/>
      <c r="C93" s="313"/>
      <c r="D93" s="331"/>
      <c r="E93" s="331"/>
      <c r="F93" s="313"/>
      <c r="G93" s="313"/>
      <c r="H93" s="313"/>
    </row>
    <row r="94" spans="1:16" ht="15" x14ac:dyDescent="0.15">
      <c r="A94" s="317"/>
      <c r="B94" s="313"/>
      <c r="C94" s="313"/>
      <c r="D94" s="313"/>
      <c r="E94" s="313"/>
      <c r="F94" s="313"/>
      <c r="G94" s="313"/>
      <c r="H94" s="313"/>
    </row>
    <row r="95" spans="1:16" ht="15" x14ac:dyDescent="0.15">
      <c r="A95" s="317"/>
      <c r="B95" s="313"/>
      <c r="C95" s="313"/>
      <c r="D95" s="313"/>
      <c r="E95" s="313"/>
      <c r="F95" s="313"/>
      <c r="G95" s="313"/>
      <c r="H95" s="313"/>
    </row>
    <row r="96" spans="1:16" ht="15" x14ac:dyDescent="0.15">
      <c r="A96" s="332"/>
      <c r="B96" s="313"/>
      <c r="C96" s="313"/>
      <c r="D96" s="313"/>
      <c r="E96" s="313"/>
      <c r="F96" s="313"/>
      <c r="G96" s="313"/>
      <c r="H96" s="313"/>
    </row>
    <row r="97" spans="1:8" ht="15" x14ac:dyDescent="0.15">
      <c r="A97" s="317"/>
      <c r="B97" s="313"/>
      <c r="C97" s="313"/>
      <c r="D97" s="313"/>
      <c r="E97" s="313"/>
      <c r="F97" s="313"/>
      <c r="G97" s="313"/>
      <c r="H97" s="313"/>
    </row>
    <row r="98" spans="1:8" ht="15" x14ac:dyDescent="0.15">
      <c r="A98" s="317"/>
      <c r="B98" s="313"/>
      <c r="C98" s="313"/>
      <c r="D98" s="313"/>
      <c r="E98" s="313"/>
      <c r="F98" s="313"/>
      <c r="G98" s="313"/>
      <c r="H98" s="313"/>
    </row>
    <row r="99" spans="1:8" ht="15" x14ac:dyDescent="0.15">
      <c r="A99" s="317"/>
      <c r="B99" s="313"/>
      <c r="C99" s="313"/>
    </row>
    <row r="100" spans="1:8" ht="15" x14ac:dyDescent="0.15">
      <c r="A100" s="332"/>
      <c r="B100" s="313"/>
      <c r="C100" s="313"/>
    </row>
    <row r="101" spans="1:8" ht="15" x14ac:dyDescent="0.15">
      <c r="A101" s="333"/>
      <c r="B101" s="313"/>
      <c r="C101" s="313"/>
    </row>
    <row r="102" spans="1:8" ht="15" x14ac:dyDescent="0.15">
      <c r="A102" s="317"/>
      <c r="B102" s="313"/>
      <c r="C102" s="313"/>
    </row>
    <row r="103" spans="1:8" ht="15" x14ac:dyDescent="0.15">
      <c r="A103" s="333"/>
      <c r="B103" s="313"/>
      <c r="C103" s="313"/>
    </row>
    <row r="104" spans="1:8" ht="15" x14ac:dyDescent="0.15">
      <c r="A104" s="317"/>
      <c r="B104" s="313"/>
      <c r="C104" s="313"/>
    </row>
    <row r="105" spans="1:8" ht="15" x14ac:dyDescent="0.15">
      <c r="A105" s="317"/>
      <c r="B105" s="313"/>
      <c r="C105" s="313"/>
    </row>
    <row r="106" spans="1:8" ht="15" x14ac:dyDescent="0.15">
      <c r="A106" s="333"/>
      <c r="B106" s="313"/>
      <c r="C106" s="313"/>
    </row>
    <row r="107" spans="1:8" ht="15" x14ac:dyDescent="0.15">
      <c r="A107" s="317"/>
      <c r="B107" s="313"/>
      <c r="C107" s="313"/>
    </row>
    <row r="108" spans="1:8" ht="15" x14ac:dyDescent="0.15">
      <c r="A108" s="333"/>
      <c r="B108" s="313"/>
      <c r="C108" s="313"/>
    </row>
    <row r="109" spans="1:8" x14ac:dyDescent="0.15">
      <c r="A109" s="334"/>
      <c r="B109" s="775"/>
      <c r="C109" s="335"/>
    </row>
    <row r="110" spans="1:8" ht="17" thickBot="1" x14ac:dyDescent="0.2">
      <c r="A110" s="628"/>
      <c r="B110" s="776"/>
      <c r="C110" s="335"/>
    </row>
    <row r="111" spans="1:8" ht="17" thickBot="1" x14ac:dyDescent="0.2">
      <c r="A111" s="336"/>
      <c r="B111" s="336"/>
      <c r="C111" s="336"/>
    </row>
    <row r="112" spans="1:8" ht="17" thickBot="1" x14ac:dyDescent="0.2">
      <c r="A112" s="337"/>
      <c r="B112" s="337"/>
      <c r="C112" s="337"/>
    </row>
    <row r="113" spans="1:3" ht="17" thickBot="1" x14ac:dyDescent="0.2">
      <c r="A113" s="338"/>
      <c r="B113" s="338"/>
      <c r="C113" s="338"/>
    </row>
    <row r="114" spans="1:3" ht="17" thickBot="1" x14ac:dyDescent="0.2">
      <c r="A114" s="339"/>
      <c r="B114" s="339"/>
      <c r="C114" s="339"/>
    </row>
    <row r="115" spans="1:3" ht="17" thickBot="1" x14ac:dyDescent="0.2">
      <c r="A115" s="336"/>
      <c r="B115" s="336"/>
      <c r="C115" s="336"/>
    </row>
    <row r="116" spans="1:3" ht="17" thickBot="1" x14ac:dyDescent="0.2">
      <c r="A116" s="337"/>
      <c r="B116" s="337"/>
      <c r="C116" s="337"/>
    </row>
    <row r="117" spans="1:3" ht="16" x14ac:dyDescent="0.15">
      <c r="A117" s="336"/>
      <c r="B117" s="336"/>
      <c r="C117" s="336"/>
    </row>
    <row r="118" spans="1:3" ht="15" x14ac:dyDescent="0.15">
      <c r="A118" s="317"/>
      <c r="B118" s="313"/>
      <c r="C118" s="313"/>
    </row>
    <row r="119" spans="1:3" ht="15" x14ac:dyDescent="0.15">
      <c r="A119" s="317"/>
      <c r="B119" s="313"/>
      <c r="C119" s="313"/>
    </row>
    <row r="120" spans="1:3" ht="15" x14ac:dyDescent="0.15">
      <c r="A120" s="333"/>
      <c r="B120" s="313"/>
      <c r="C120" s="313"/>
    </row>
    <row r="121" spans="1:3" ht="15" x14ac:dyDescent="0.15">
      <c r="A121" s="317"/>
      <c r="B121" s="313"/>
      <c r="C121" s="313"/>
    </row>
    <row r="122" spans="1:3" ht="15" x14ac:dyDescent="0.15">
      <c r="A122" s="333"/>
      <c r="B122" s="313"/>
      <c r="C122" s="313"/>
    </row>
    <row r="123" spans="1:3" ht="15" x14ac:dyDescent="0.15">
      <c r="A123" s="317"/>
      <c r="B123" s="313"/>
      <c r="C123" s="313"/>
    </row>
    <row r="124" spans="1:3" ht="15" x14ac:dyDescent="0.15">
      <c r="A124" s="333"/>
      <c r="B124" s="313"/>
      <c r="C124" s="313"/>
    </row>
    <row r="125" spans="1:3" ht="15" x14ac:dyDescent="0.15">
      <c r="A125" s="317"/>
      <c r="B125" s="313"/>
      <c r="C125" s="313"/>
    </row>
    <row r="126" spans="1:3" ht="15" x14ac:dyDescent="0.15">
      <c r="A126" s="317"/>
      <c r="B126" s="313"/>
      <c r="C126" s="313"/>
    </row>
    <row r="127" spans="1:3" ht="15" x14ac:dyDescent="0.15">
      <c r="A127" s="333"/>
      <c r="B127" s="313"/>
      <c r="C127" s="313"/>
    </row>
    <row r="128" spans="1:3" ht="15" x14ac:dyDescent="0.15">
      <c r="A128" s="333"/>
      <c r="B128" s="313"/>
      <c r="C128" s="313"/>
    </row>
    <row r="129" spans="1:3" ht="15" x14ac:dyDescent="0.15">
      <c r="A129" s="333"/>
      <c r="B129" s="313"/>
      <c r="C129" s="313"/>
    </row>
    <row r="130" spans="1:3" ht="15" x14ac:dyDescent="0.15">
      <c r="A130" s="333"/>
      <c r="B130" s="313"/>
      <c r="C130" s="313"/>
    </row>
    <row r="131" spans="1:3" ht="15" x14ac:dyDescent="0.15">
      <c r="A131" s="333"/>
      <c r="B131" s="313"/>
      <c r="C131" s="313"/>
    </row>
    <row r="132" spans="1:3" ht="15" x14ac:dyDescent="0.15">
      <c r="A132" s="317"/>
      <c r="B132" s="313"/>
      <c r="C132" s="313"/>
    </row>
    <row r="133" spans="1:3" ht="15" x14ac:dyDescent="0.15">
      <c r="A133" s="317"/>
      <c r="B133" s="313"/>
      <c r="C133" s="313"/>
    </row>
    <row r="134" spans="1:3" ht="15" x14ac:dyDescent="0.15">
      <c r="A134" s="317"/>
      <c r="B134" s="313"/>
      <c r="C134" s="313"/>
    </row>
    <row r="135" spans="1:3" ht="15" x14ac:dyDescent="0.15">
      <c r="A135" s="317"/>
      <c r="B135" s="313"/>
      <c r="C135" s="313"/>
    </row>
    <row r="136" spans="1:3" ht="15" x14ac:dyDescent="0.15">
      <c r="A136" s="317"/>
      <c r="B136" s="313"/>
      <c r="C136" s="313"/>
    </row>
    <row r="137" spans="1:3" ht="15" x14ac:dyDescent="0.15">
      <c r="A137" s="317"/>
      <c r="B137" s="313"/>
      <c r="C137" s="313"/>
    </row>
    <row r="138" spans="1:3" ht="15" x14ac:dyDescent="0.15">
      <c r="A138" s="317"/>
      <c r="B138" s="313"/>
      <c r="C138" s="313"/>
    </row>
    <row r="139" spans="1:3" ht="15" x14ac:dyDescent="0.15">
      <c r="A139" s="340"/>
      <c r="B139" s="313"/>
      <c r="C139" s="313"/>
    </row>
    <row r="140" spans="1:3" ht="15" x14ac:dyDescent="0.15">
      <c r="A140" s="317"/>
      <c r="B140" s="313"/>
      <c r="C140" s="313"/>
    </row>
    <row r="141" spans="1:3" ht="15" x14ac:dyDescent="0.15">
      <c r="A141" s="317"/>
      <c r="B141" s="313"/>
      <c r="C141" s="313"/>
    </row>
    <row r="142" spans="1:3" ht="15" x14ac:dyDescent="0.15">
      <c r="A142" s="317"/>
      <c r="B142" s="313"/>
      <c r="C142" s="313"/>
    </row>
    <row r="143" spans="1:3" ht="15" x14ac:dyDescent="0.15">
      <c r="A143" s="340"/>
      <c r="B143" s="313"/>
      <c r="C143" s="313"/>
    </row>
    <row r="144" spans="1:3" ht="15" x14ac:dyDescent="0.15">
      <c r="A144" s="317"/>
      <c r="B144" s="313"/>
      <c r="C144" s="313"/>
    </row>
    <row r="145" spans="1:3" ht="15" x14ac:dyDescent="0.15">
      <c r="A145" s="317"/>
      <c r="B145" s="313"/>
      <c r="C145" s="313"/>
    </row>
    <row r="146" spans="1:3" ht="15" x14ac:dyDescent="0.15">
      <c r="A146" s="317"/>
      <c r="B146" s="313"/>
      <c r="C146" s="313"/>
    </row>
    <row r="147" spans="1:3" ht="15" x14ac:dyDescent="0.15">
      <c r="A147" s="317"/>
      <c r="B147" s="313"/>
      <c r="C147" s="313"/>
    </row>
    <row r="148" spans="1:3" ht="15" x14ac:dyDescent="0.15">
      <c r="A148" s="317"/>
      <c r="B148" s="313"/>
      <c r="C148" s="313"/>
    </row>
    <row r="149" spans="1:3" ht="15" x14ac:dyDescent="0.15">
      <c r="A149" s="317"/>
      <c r="B149" s="313"/>
      <c r="C149" s="313"/>
    </row>
    <row r="150" spans="1:3" ht="15" x14ac:dyDescent="0.15">
      <c r="A150" s="317"/>
      <c r="B150" s="313"/>
      <c r="C150" s="313"/>
    </row>
    <row r="151" spans="1:3" ht="15" x14ac:dyDescent="0.15">
      <c r="A151" s="317"/>
      <c r="B151" s="313"/>
      <c r="C151" s="313"/>
    </row>
    <row r="152" spans="1:3" ht="15" x14ac:dyDescent="0.15">
      <c r="A152" s="317"/>
      <c r="B152" s="313"/>
      <c r="C152" s="313"/>
    </row>
    <row r="153" spans="1:3" ht="15" x14ac:dyDescent="0.15">
      <c r="A153" s="317"/>
      <c r="B153" s="313"/>
      <c r="C153" s="313"/>
    </row>
    <row r="154" spans="1:3" ht="15" x14ac:dyDescent="0.15">
      <c r="A154" s="317"/>
      <c r="B154" s="313"/>
      <c r="C154" s="313"/>
    </row>
    <row r="155" spans="1:3" ht="15" x14ac:dyDescent="0.15">
      <c r="A155" s="317"/>
      <c r="B155" s="313"/>
      <c r="C155" s="313"/>
    </row>
    <row r="156" spans="1:3" ht="15" x14ac:dyDescent="0.15">
      <c r="A156" s="317"/>
      <c r="B156" s="313"/>
      <c r="C156" s="313"/>
    </row>
    <row r="157" spans="1:3" ht="15" x14ac:dyDescent="0.15">
      <c r="A157" s="317"/>
      <c r="B157" s="313"/>
      <c r="C157" s="313"/>
    </row>
    <row r="158" spans="1:3" ht="15" x14ac:dyDescent="0.15">
      <c r="A158" s="317"/>
      <c r="B158" s="313"/>
      <c r="C158" s="313"/>
    </row>
  </sheetData>
  <mergeCells count="9">
    <mergeCell ref="O3:O4"/>
    <mergeCell ref="P3:P4"/>
    <mergeCell ref="B109:B110"/>
    <mergeCell ref="A3:N3"/>
    <mergeCell ref="A22:B22"/>
    <mergeCell ref="A13:B13"/>
    <mergeCell ref="A20:B20"/>
    <mergeCell ref="A23:B23"/>
    <mergeCell ref="A40:B40"/>
  </mergeCells>
  <pageMargins left="0.17" right="0.17" top="0.23" bottom="0.18" header="0.17" footer="0.16"/>
  <pageSetup scale="68" fitToHeight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Q63"/>
  <sheetViews>
    <sheetView topLeftCell="A21" workbookViewId="0">
      <pane xSplit="2" topLeftCell="C1" activePane="topRight" state="frozen"/>
      <selection pane="topRight" activeCell="C33" sqref="C33:U54"/>
    </sheetView>
  </sheetViews>
  <sheetFormatPr baseColWidth="10" defaultColWidth="9.1640625" defaultRowHeight="13" x14ac:dyDescent="0.15"/>
  <cols>
    <col min="1" max="1" width="22.6640625" style="223" customWidth="1"/>
    <col min="2" max="2" width="9.1640625" style="223"/>
    <col min="3" max="5" width="9.1640625" style="223" customWidth="1"/>
    <col min="6" max="6" width="9.1640625" style="224" customWidth="1"/>
    <col min="7" max="7" width="11.5" style="224" customWidth="1"/>
    <col min="8" max="11" width="9.1640625" style="223" customWidth="1"/>
    <col min="12" max="12" width="11.6640625" style="224" customWidth="1"/>
    <col min="13" max="13" width="9.5" style="224" customWidth="1"/>
    <col min="14" max="14" width="9.33203125" style="223" customWidth="1"/>
    <col min="15" max="15" width="10.33203125" style="223" customWidth="1"/>
    <col min="16" max="16" width="11.5" style="223" customWidth="1"/>
    <col min="17" max="16384" width="9.1640625" style="223"/>
  </cols>
  <sheetData>
    <row r="1" spans="1:16" x14ac:dyDescent="0.15">
      <c r="A1" s="177" t="s">
        <v>399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224"/>
    </row>
    <row r="2" spans="1:16" x14ac:dyDescent="0.15">
      <c r="A2" s="177" t="s">
        <v>400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224"/>
    </row>
    <row r="3" spans="1:16" ht="33" x14ac:dyDescent="0.35">
      <c r="A3" s="787"/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4" t="s">
        <v>401</v>
      </c>
      <c r="P3" s="786" t="s">
        <v>285</v>
      </c>
    </row>
    <row r="4" spans="1:16" s="225" customFormat="1" ht="22" x14ac:dyDescent="0.15">
      <c r="A4" s="680" t="s">
        <v>170</v>
      </c>
      <c r="B4" s="681" t="s">
        <v>171</v>
      </c>
      <c r="C4" s="681" t="s">
        <v>362</v>
      </c>
      <c r="D4" s="681" t="s">
        <v>402</v>
      </c>
      <c r="E4" s="681" t="s">
        <v>403</v>
      </c>
      <c r="F4" s="681" t="s">
        <v>404</v>
      </c>
      <c r="G4" s="681" t="s">
        <v>405</v>
      </c>
      <c r="H4" s="681" t="s">
        <v>367</v>
      </c>
      <c r="I4" s="681" t="s">
        <v>178</v>
      </c>
      <c r="J4" s="681" t="s">
        <v>179</v>
      </c>
      <c r="K4" s="681" t="s">
        <v>180</v>
      </c>
      <c r="L4" s="681" t="s">
        <v>181</v>
      </c>
      <c r="M4" s="681" t="s">
        <v>182</v>
      </c>
      <c r="N4" s="682" t="s">
        <v>183</v>
      </c>
      <c r="O4" s="785"/>
      <c r="P4" s="785"/>
    </row>
    <row r="5" spans="1:16" s="225" customFormat="1" x14ac:dyDescent="0.15">
      <c r="A5" s="394" t="s">
        <v>4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  <c r="P5" s="226"/>
    </row>
    <row r="6" spans="1:16" s="225" customFormat="1" ht="11" x14ac:dyDescent="0.15">
      <c r="A6" s="683" t="s">
        <v>406</v>
      </c>
      <c r="B6" s="659">
        <v>5206</v>
      </c>
      <c r="C6" s="684">
        <v>12038.49</v>
      </c>
      <c r="D6" s="684">
        <v>6379.27</v>
      </c>
      <c r="E6" s="684">
        <v>6785.08</v>
      </c>
      <c r="F6" s="684">
        <v>5559.86</v>
      </c>
      <c r="G6" s="684">
        <v>5971.71</v>
      </c>
      <c r="H6" s="684">
        <v>13470.55</v>
      </c>
      <c r="I6" s="685">
        <v>18500</v>
      </c>
      <c r="J6" s="685">
        <v>19000</v>
      </c>
      <c r="K6" s="685">
        <v>5600</v>
      </c>
      <c r="L6" s="685">
        <v>18200</v>
      </c>
      <c r="M6" s="685">
        <v>11000</v>
      </c>
      <c r="N6" s="685">
        <v>20000</v>
      </c>
      <c r="O6" s="662">
        <f>C6+D6+E6+F6+G6+H6+I6+J6+K6+L6+M6+N6</f>
        <v>142504.96000000002</v>
      </c>
      <c r="P6" s="686">
        <v>122550</v>
      </c>
    </row>
    <row r="7" spans="1:16" s="225" customFormat="1" ht="11" x14ac:dyDescent="0.15">
      <c r="A7" s="390"/>
      <c r="B7" s="43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392"/>
      <c r="P7" s="301"/>
    </row>
    <row r="8" spans="1:16" s="303" customFormat="1" ht="12.75" customHeight="1" x14ac:dyDescent="0.15">
      <c r="A8" s="778" t="s">
        <v>101</v>
      </c>
      <c r="B8" s="779"/>
      <c r="C8" s="687">
        <f t="shared" ref="C8:O8" si="0">SUM(C6:C7)</f>
        <v>12038.49</v>
      </c>
      <c r="D8" s="687">
        <f t="shared" si="0"/>
        <v>6379.27</v>
      </c>
      <c r="E8" s="687">
        <f t="shared" si="0"/>
        <v>6785.08</v>
      </c>
      <c r="F8" s="687">
        <f t="shared" si="0"/>
        <v>5559.86</v>
      </c>
      <c r="G8" s="687">
        <f t="shared" si="0"/>
        <v>5971.71</v>
      </c>
      <c r="H8" s="687">
        <f t="shared" si="0"/>
        <v>13470.55</v>
      </c>
      <c r="I8" s="687">
        <f t="shared" si="0"/>
        <v>18500</v>
      </c>
      <c r="J8" s="687">
        <f t="shared" si="0"/>
        <v>19000</v>
      </c>
      <c r="K8" s="687">
        <f t="shared" si="0"/>
        <v>5600</v>
      </c>
      <c r="L8" s="687">
        <f t="shared" si="0"/>
        <v>18200</v>
      </c>
      <c r="M8" s="687">
        <f t="shared" si="0"/>
        <v>11000</v>
      </c>
      <c r="N8" s="687">
        <f t="shared" si="0"/>
        <v>20000</v>
      </c>
      <c r="O8" s="688">
        <f t="shared" si="0"/>
        <v>142504.96000000002</v>
      </c>
      <c r="P8" s="689">
        <f t="shared" ref="P8" si="1">SUM(P6:P7)</f>
        <v>122550</v>
      </c>
    </row>
    <row r="9" spans="1:16" s="302" customFormat="1" x14ac:dyDescent="0.15">
      <c r="A9" s="397" t="s">
        <v>376</v>
      </c>
      <c r="B9" s="398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01"/>
      <c r="P9" s="228"/>
    </row>
    <row r="10" spans="1:16" s="304" customFormat="1" ht="11" x14ac:dyDescent="0.15">
      <c r="A10" s="433" t="s">
        <v>407</v>
      </c>
      <c r="B10" s="434">
        <v>5906</v>
      </c>
      <c r="C10" s="690">
        <v>7149.93</v>
      </c>
      <c r="D10" s="690">
        <v>3317.22</v>
      </c>
      <c r="E10" s="690">
        <v>3526.52</v>
      </c>
      <c r="F10" s="690">
        <v>3025.62</v>
      </c>
      <c r="G10" s="690">
        <v>4252.25</v>
      </c>
      <c r="H10" s="690">
        <v>9218.98</v>
      </c>
      <c r="I10" s="665">
        <v>10175</v>
      </c>
      <c r="J10" s="665">
        <v>10450</v>
      </c>
      <c r="K10" s="665">
        <v>3080.0000000000005</v>
      </c>
      <c r="L10" s="665">
        <v>10010</v>
      </c>
      <c r="M10" s="665">
        <v>6050.0000000000009</v>
      </c>
      <c r="N10" s="665">
        <v>10400</v>
      </c>
      <c r="O10" s="668">
        <f>C10+D10+E10+F10+G10+H10+I10+J10+K10+L10+M10+N10</f>
        <v>80655.520000000004</v>
      </c>
      <c r="P10" s="691">
        <v>67402.5</v>
      </c>
    </row>
    <row r="11" spans="1:16" s="303" customFormat="1" ht="12.75" customHeight="1" x14ac:dyDescent="0.15">
      <c r="A11" s="780" t="s">
        <v>382</v>
      </c>
      <c r="B11" s="781"/>
      <c r="C11" s="668">
        <f>SUM(C10:C10)</f>
        <v>7149.93</v>
      </c>
      <c r="D11" s="668">
        <f t="shared" ref="D11:N11" si="2">SUM(D10:D10)</f>
        <v>3317.22</v>
      </c>
      <c r="E11" s="668">
        <f t="shared" si="2"/>
        <v>3526.52</v>
      </c>
      <c r="F11" s="668">
        <f t="shared" si="2"/>
        <v>3025.62</v>
      </c>
      <c r="G11" s="668">
        <f t="shared" si="2"/>
        <v>4252.25</v>
      </c>
      <c r="H11" s="668">
        <f t="shared" si="2"/>
        <v>9218.98</v>
      </c>
      <c r="I11" s="668">
        <f t="shared" si="2"/>
        <v>10175</v>
      </c>
      <c r="J11" s="668">
        <f t="shared" si="2"/>
        <v>10450</v>
      </c>
      <c r="K11" s="668">
        <f t="shared" si="2"/>
        <v>3080.0000000000005</v>
      </c>
      <c r="L11" s="668">
        <f t="shared" si="2"/>
        <v>10010</v>
      </c>
      <c r="M11" s="668">
        <f t="shared" si="2"/>
        <v>6050.0000000000009</v>
      </c>
      <c r="N11" s="668">
        <f t="shared" si="2"/>
        <v>10400</v>
      </c>
      <c r="O11" s="668">
        <f>SUM(O10:O10)</f>
        <v>80655.520000000004</v>
      </c>
      <c r="P11" s="691">
        <f t="shared" ref="P11" si="3">SUM(P10:P10)</f>
        <v>67402.5</v>
      </c>
    </row>
    <row r="12" spans="1:16" s="304" customFormat="1" x14ac:dyDescent="0.15">
      <c r="A12" s="402"/>
      <c r="B12" s="403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8"/>
      <c r="P12" s="305"/>
    </row>
    <row r="13" spans="1:16" s="303" customFormat="1" ht="12.75" customHeight="1" x14ac:dyDescent="0.15">
      <c r="A13" s="780" t="s">
        <v>383</v>
      </c>
      <c r="B13" s="781"/>
      <c r="C13" s="666">
        <f>C8-C11</f>
        <v>4888.5599999999995</v>
      </c>
      <c r="D13" s="666">
        <f t="shared" ref="D13:N13" si="4">D8-D11</f>
        <v>3062.0500000000006</v>
      </c>
      <c r="E13" s="666">
        <f t="shared" si="4"/>
        <v>3258.56</v>
      </c>
      <c r="F13" s="666">
        <f t="shared" si="4"/>
        <v>2534.2399999999998</v>
      </c>
      <c r="G13" s="666">
        <f t="shared" si="4"/>
        <v>1719.46</v>
      </c>
      <c r="H13" s="666">
        <f t="shared" si="4"/>
        <v>4251.57</v>
      </c>
      <c r="I13" s="666">
        <f t="shared" si="4"/>
        <v>8325</v>
      </c>
      <c r="J13" s="666">
        <f t="shared" si="4"/>
        <v>8550</v>
      </c>
      <c r="K13" s="666">
        <f t="shared" si="4"/>
        <v>2519.9999999999995</v>
      </c>
      <c r="L13" s="666">
        <f t="shared" si="4"/>
        <v>8190</v>
      </c>
      <c r="M13" s="666">
        <f>M8-M11</f>
        <v>4949.9999999999991</v>
      </c>
      <c r="N13" s="666">
        <f t="shared" si="4"/>
        <v>9600</v>
      </c>
      <c r="O13" s="666">
        <f>O8-O11</f>
        <v>61849.440000000017</v>
      </c>
      <c r="P13" s="686">
        <f t="shared" ref="P13" si="5">P8-P11</f>
        <v>55147.5</v>
      </c>
    </row>
    <row r="14" spans="1:16" s="306" customFormat="1" ht="12.75" customHeight="1" x14ac:dyDescent="0.2">
      <c r="A14" s="788" t="s">
        <v>384</v>
      </c>
      <c r="B14" s="789"/>
      <c r="C14" s="670">
        <f t="shared" ref="C14:O14" si="6">C13/C8</f>
        <v>0.40607750639822765</v>
      </c>
      <c r="D14" s="670">
        <f t="shared" si="6"/>
        <v>0.48000006270309931</v>
      </c>
      <c r="E14" s="670">
        <f t="shared" si="6"/>
        <v>0.48025373319106041</v>
      </c>
      <c r="F14" s="670">
        <f t="shared" si="6"/>
        <v>0.45581003838226142</v>
      </c>
      <c r="G14" s="670">
        <f t="shared" si="6"/>
        <v>0.28793427678169237</v>
      </c>
      <c r="H14" s="670">
        <f t="shared" si="6"/>
        <v>0.31561962948803129</v>
      </c>
      <c r="I14" s="670">
        <f t="shared" si="6"/>
        <v>0.45</v>
      </c>
      <c r="J14" s="670">
        <f t="shared" si="6"/>
        <v>0.45</v>
      </c>
      <c r="K14" s="670">
        <f t="shared" si="6"/>
        <v>0.4499999999999999</v>
      </c>
      <c r="L14" s="670">
        <f t="shared" si="6"/>
        <v>0.45</v>
      </c>
      <c r="M14" s="670">
        <f t="shared" si="6"/>
        <v>0.4499999999999999</v>
      </c>
      <c r="N14" s="670">
        <f t="shared" si="6"/>
        <v>0.48</v>
      </c>
      <c r="O14" s="670">
        <f t="shared" si="6"/>
        <v>0.43401605109043229</v>
      </c>
      <c r="P14" s="671">
        <f t="shared" ref="P14" si="7">P13/P8</f>
        <v>0.45</v>
      </c>
    </row>
    <row r="15" spans="1:16" s="304" customFormat="1" x14ac:dyDescent="0.15">
      <c r="A15" s="402"/>
      <c r="B15" s="403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21"/>
      <c r="P15" s="305"/>
    </row>
    <row r="16" spans="1:16" x14ac:dyDescent="0.15">
      <c r="A16" s="409" t="s">
        <v>385</v>
      </c>
      <c r="B16" s="413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4"/>
      <c r="P16" s="308"/>
    </row>
    <row r="17" spans="1:16" x14ac:dyDescent="0.15">
      <c r="A17" s="659" t="s">
        <v>408</v>
      </c>
      <c r="B17" s="659">
        <v>6001</v>
      </c>
      <c r="C17" s="692">
        <v>324.66000000000003</v>
      </c>
      <c r="D17" s="692">
        <v>335.94</v>
      </c>
      <c r="E17" s="692">
        <v>335.94</v>
      </c>
      <c r="F17" s="692">
        <v>335.94</v>
      </c>
      <c r="G17" s="692">
        <v>335.94</v>
      </c>
      <c r="H17" s="692">
        <v>335.94</v>
      </c>
      <c r="I17" s="693">
        <v>336</v>
      </c>
      <c r="J17" s="693">
        <v>336</v>
      </c>
      <c r="K17" s="693">
        <v>336</v>
      </c>
      <c r="L17" s="693">
        <v>336</v>
      </c>
      <c r="M17" s="693">
        <v>336</v>
      </c>
      <c r="N17" s="693">
        <v>336</v>
      </c>
      <c r="O17" s="675">
        <f t="shared" ref="O17:O26" si="8">C17+D17+E17+F17+G17+H17+I17+J17+K17+L17+M17+N17</f>
        <v>4020.36</v>
      </c>
      <c r="P17" s="694">
        <v>4082.05</v>
      </c>
    </row>
    <row r="18" spans="1:16" x14ac:dyDescent="0.15">
      <c r="A18" s="659" t="s">
        <v>354</v>
      </c>
      <c r="B18" s="659">
        <v>6002</v>
      </c>
      <c r="C18" s="692">
        <v>3936.9</v>
      </c>
      <c r="D18" s="692">
        <v>4075.23</v>
      </c>
      <c r="E18" s="692">
        <v>4075.23</v>
      </c>
      <c r="F18" s="692">
        <v>4075.23</v>
      </c>
      <c r="G18" s="692">
        <v>4075.23</v>
      </c>
      <c r="H18" s="692">
        <v>4075.23</v>
      </c>
      <c r="I18" s="693">
        <v>4076</v>
      </c>
      <c r="J18" s="693">
        <v>4076</v>
      </c>
      <c r="K18" s="693">
        <v>4076</v>
      </c>
      <c r="L18" s="693">
        <v>4076</v>
      </c>
      <c r="M18" s="693">
        <v>4076</v>
      </c>
      <c r="N18" s="693">
        <v>4076</v>
      </c>
      <c r="O18" s="675">
        <f t="shared" si="8"/>
        <v>48769.05</v>
      </c>
      <c r="P18" s="694">
        <v>48787</v>
      </c>
    </row>
    <row r="19" spans="1:16" x14ac:dyDescent="0.15">
      <c r="A19" s="659" t="s">
        <v>409</v>
      </c>
      <c r="B19" s="659">
        <v>6003</v>
      </c>
      <c r="C19" s="692">
        <v>2869.41</v>
      </c>
      <c r="D19" s="692">
        <v>1943.17</v>
      </c>
      <c r="E19" s="692">
        <v>2192.84</v>
      </c>
      <c r="F19" s="692">
        <v>2715.76</v>
      </c>
      <c r="G19" s="692">
        <v>2592.9</v>
      </c>
      <c r="H19" s="692">
        <v>4194.17</v>
      </c>
      <c r="I19" s="693">
        <v>3850</v>
      </c>
      <c r="J19" s="693">
        <v>4000</v>
      </c>
      <c r="K19" s="693">
        <v>2000</v>
      </c>
      <c r="L19" s="693">
        <v>4200</v>
      </c>
      <c r="M19" s="693">
        <v>3300</v>
      </c>
      <c r="N19" s="693">
        <v>4325</v>
      </c>
      <c r="O19" s="675">
        <f t="shared" si="8"/>
        <v>38183.25</v>
      </c>
      <c r="P19" s="694">
        <v>29150</v>
      </c>
    </row>
    <row r="20" spans="1:16" x14ac:dyDescent="0.15">
      <c r="A20" s="659" t="s">
        <v>410</v>
      </c>
      <c r="B20" s="659">
        <v>6104</v>
      </c>
      <c r="C20" s="692">
        <v>0</v>
      </c>
      <c r="D20" s="692">
        <v>67.25</v>
      </c>
      <c r="E20" s="692">
        <v>0</v>
      </c>
      <c r="F20" s="692">
        <v>0</v>
      </c>
      <c r="G20" s="692">
        <v>157.19999999999999</v>
      </c>
      <c r="H20" s="692">
        <v>240.84</v>
      </c>
      <c r="I20" s="693">
        <v>50</v>
      </c>
      <c r="J20" s="693">
        <v>50</v>
      </c>
      <c r="K20" s="693">
        <v>50</v>
      </c>
      <c r="L20" s="693">
        <v>50</v>
      </c>
      <c r="M20" s="693">
        <v>50</v>
      </c>
      <c r="N20" s="693">
        <v>50</v>
      </c>
      <c r="O20" s="675">
        <f t="shared" si="8"/>
        <v>765.29</v>
      </c>
      <c r="P20" s="694">
        <v>1019.43</v>
      </c>
    </row>
    <row r="21" spans="1:16" x14ac:dyDescent="0.15">
      <c r="A21" s="659" t="s">
        <v>411</v>
      </c>
      <c r="B21" s="659">
        <v>6108</v>
      </c>
      <c r="C21" s="692">
        <v>212.12</v>
      </c>
      <c r="D21" s="692">
        <v>296.24</v>
      </c>
      <c r="E21" s="692">
        <v>226.19</v>
      </c>
      <c r="F21" s="692">
        <v>36.56</v>
      </c>
      <c r="G21" s="692">
        <v>302.97000000000003</v>
      </c>
      <c r="H21" s="692">
        <v>600.20000000000005</v>
      </c>
      <c r="I21" s="693">
        <v>300</v>
      </c>
      <c r="J21" s="693">
        <v>300</v>
      </c>
      <c r="K21" s="693">
        <v>300</v>
      </c>
      <c r="L21" s="693">
        <v>300</v>
      </c>
      <c r="M21" s="693">
        <v>300</v>
      </c>
      <c r="N21" s="693">
        <v>300</v>
      </c>
      <c r="O21" s="675">
        <f t="shared" si="8"/>
        <v>3474.2799999999997</v>
      </c>
      <c r="P21" s="694">
        <v>2350</v>
      </c>
    </row>
    <row r="22" spans="1:16" x14ac:dyDescent="0.15">
      <c r="A22" s="659" t="s">
        <v>242</v>
      </c>
      <c r="B22" s="659">
        <v>6109</v>
      </c>
      <c r="C22" s="692">
        <v>0</v>
      </c>
      <c r="D22" s="692">
        <v>193.56</v>
      </c>
      <c r="E22" s="692">
        <v>0</v>
      </c>
      <c r="F22" s="692">
        <v>0</v>
      </c>
      <c r="G22" s="692">
        <v>313.5</v>
      </c>
      <c r="H22" s="692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75">
        <f t="shared" si="8"/>
        <v>507.06</v>
      </c>
      <c r="P22" s="694">
        <v>360</v>
      </c>
    </row>
    <row r="23" spans="1:16" x14ac:dyDescent="0.15">
      <c r="A23" s="659" t="s">
        <v>191</v>
      </c>
      <c r="B23" s="659">
        <v>6122</v>
      </c>
      <c r="C23" s="692">
        <v>18.62</v>
      </c>
      <c r="D23" s="692">
        <v>18.63</v>
      </c>
      <c r="E23" s="692">
        <v>20.62</v>
      </c>
      <c r="F23" s="692">
        <v>23.66</v>
      </c>
      <c r="G23" s="692">
        <v>20.68</v>
      </c>
      <c r="H23" s="692">
        <v>20.67</v>
      </c>
      <c r="I23" s="693">
        <v>26</v>
      </c>
      <c r="J23" s="693">
        <v>26</v>
      </c>
      <c r="K23" s="693">
        <v>26</v>
      </c>
      <c r="L23" s="693">
        <v>26</v>
      </c>
      <c r="M23" s="693">
        <v>26</v>
      </c>
      <c r="N23" s="693">
        <v>26</v>
      </c>
      <c r="O23" s="675">
        <f t="shared" si="8"/>
        <v>278.88</v>
      </c>
      <c r="P23" s="694">
        <v>312</v>
      </c>
    </row>
    <row r="24" spans="1:16" x14ac:dyDescent="0.15">
      <c r="A24" s="659" t="s">
        <v>412</v>
      </c>
      <c r="B24" s="659">
        <v>6131</v>
      </c>
      <c r="C24" s="692">
        <v>230.26</v>
      </c>
      <c r="D24" s="692">
        <v>205.1</v>
      </c>
      <c r="E24" s="692">
        <v>229.08</v>
      </c>
      <c r="F24" s="692">
        <v>232.19</v>
      </c>
      <c r="G24" s="692">
        <v>159.63999999999999</v>
      </c>
      <c r="H24" s="692">
        <v>363.04</v>
      </c>
      <c r="I24" s="693">
        <v>150</v>
      </c>
      <c r="J24" s="693">
        <v>150</v>
      </c>
      <c r="K24" s="693">
        <v>150</v>
      </c>
      <c r="L24" s="693">
        <v>150</v>
      </c>
      <c r="M24" s="693">
        <v>150</v>
      </c>
      <c r="N24" s="693">
        <v>150</v>
      </c>
      <c r="O24" s="675">
        <f t="shared" si="8"/>
        <v>2319.31</v>
      </c>
      <c r="P24" s="694">
        <v>1200</v>
      </c>
    </row>
    <row r="25" spans="1:16" x14ac:dyDescent="0.15">
      <c r="A25" s="659" t="s">
        <v>413</v>
      </c>
      <c r="B25" s="659">
        <v>6132</v>
      </c>
      <c r="C25" s="692">
        <v>35</v>
      </c>
      <c r="D25" s="692">
        <v>584.5</v>
      </c>
      <c r="E25" s="692">
        <v>810.29</v>
      </c>
      <c r="F25" s="692">
        <v>395</v>
      </c>
      <c r="G25" s="692">
        <v>350.02</v>
      </c>
      <c r="H25" s="692">
        <v>2196.23</v>
      </c>
      <c r="I25" s="693">
        <v>150</v>
      </c>
      <c r="J25" s="693">
        <v>0</v>
      </c>
      <c r="K25" s="693">
        <v>0</v>
      </c>
      <c r="L25" s="693">
        <v>0</v>
      </c>
      <c r="M25" s="693">
        <v>0</v>
      </c>
      <c r="N25" s="693">
        <v>0</v>
      </c>
      <c r="O25" s="675">
        <f t="shared" si="8"/>
        <v>4521.04</v>
      </c>
      <c r="P25" s="694">
        <v>1140</v>
      </c>
    </row>
    <row r="26" spans="1:16" s="309" customFormat="1" x14ac:dyDescent="0.15">
      <c r="A26" s="659" t="s">
        <v>414</v>
      </c>
      <c r="B26" s="659">
        <v>6139</v>
      </c>
      <c r="C26" s="692">
        <v>13.75</v>
      </c>
      <c r="D26" s="692">
        <v>267.3</v>
      </c>
      <c r="E26" s="692">
        <v>255.67</v>
      </c>
      <c r="F26" s="692">
        <v>18.53</v>
      </c>
      <c r="G26" s="692">
        <v>185.22</v>
      </c>
      <c r="H26" s="692">
        <v>547.63</v>
      </c>
      <c r="I26" s="693">
        <v>125</v>
      </c>
      <c r="J26" s="693">
        <v>125</v>
      </c>
      <c r="K26" s="693">
        <v>125</v>
      </c>
      <c r="L26" s="693">
        <v>125</v>
      </c>
      <c r="M26" s="693">
        <v>125</v>
      </c>
      <c r="N26" s="693">
        <v>125</v>
      </c>
      <c r="O26" s="675">
        <f t="shared" si="8"/>
        <v>2038.1</v>
      </c>
      <c r="P26" s="694">
        <v>950</v>
      </c>
    </row>
    <row r="27" spans="1:16" ht="12.75" customHeight="1" x14ac:dyDescent="0.15">
      <c r="A27" s="778" t="s">
        <v>209</v>
      </c>
      <c r="B27" s="778"/>
      <c r="C27" s="695">
        <f>SUM(C17:C26)</f>
        <v>7640.72</v>
      </c>
      <c r="D27" s="695">
        <f t="shared" ref="D27:O27" si="9">SUM(D17:D26)</f>
        <v>7986.920000000001</v>
      </c>
      <c r="E27" s="695">
        <f t="shared" si="9"/>
        <v>8145.86</v>
      </c>
      <c r="F27" s="695">
        <f t="shared" si="9"/>
        <v>7832.87</v>
      </c>
      <c r="G27" s="695">
        <f>SUM(G17:G26)</f>
        <v>8493.2999999999993</v>
      </c>
      <c r="H27" s="695">
        <f t="shared" si="9"/>
        <v>12573.95</v>
      </c>
      <c r="I27" s="695">
        <f t="shared" si="9"/>
        <v>9063</v>
      </c>
      <c r="J27" s="695">
        <f t="shared" si="9"/>
        <v>9063</v>
      </c>
      <c r="K27" s="695">
        <f t="shared" si="9"/>
        <v>7063</v>
      </c>
      <c r="L27" s="695">
        <f t="shared" si="9"/>
        <v>9263</v>
      </c>
      <c r="M27" s="695">
        <f t="shared" si="9"/>
        <v>8363</v>
      </c>
      <c r="N27" s="695">
        <f t="shared" si="9"/>
        <v>9388</v>
      </c>
      <c r="O27" s="679">
        <f t="shared" si="9"/>
        <v>104876.62</v>
      </c>
      <c r="P27" s="694">
        <f t="shared" ref="P27" si="10">SUM(P17:P26)</f>
        <v>89350.48</v>
      </c>
    </row>
    <row r="28" spans="1:16" s="310" customFormat="1" x14ac:dyDescent="0.15">
      <c r="A28" s="177"/>
      <c r="B28" s="17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178"/>
      <c r="P28" s="311"/>
    </row>
    <row r="29" spans="1:16" x14ac:dyDescent="0.15">
      <c r="A29" s="409" t="s">
        <v>28</v>
      </c>
      <c r="B29" s="409"/>
      <c r="C29" s="312">
        <f>C13-C27</f>
        <v>-2752.1600000000008</v>
      </c>
      <c r="D29" s="312">
        <f t="shared" ref="D29:O29" si="11">D13-D27</f>
        <v>-4924.8700000000008</v>
      </c>
      <c r="E29" s="312">
        <f t="shared" si="11"/>
        <v>-4887.2999999999993</v>
      </c>
      <c r="F29" s="312">
        <f t="shared" si="11"/>
        <v>-5298.63</v>
      </c>
      <c r="G29" s="312">
        <f t="shared" si="11"/>
        <v>-6773.8399999999992</v>
      </c>
      <c r="H29" s="312">
        <f t="shared" si="11"/>
        <v>-8322.380000000001</v>
      </c>
      <c r="I29" s="312">
        <f t="shared" si="11"/>
        <v>-738</v>
      </c>
      <c r="J29" s="312">
        <f t="shared" si="11"/>
        <v>-513</v>
      </c>
      <c r="K29" s="312">
        <f t="shared" si="11"/>
        <v>-4543</v>
      </c>
      <c r="L29" s="312">
        <f t="shared" si="11"/>
        <v>-1073</v>
      </c>
      <c r="M29" s="312">
        <f t="shared" si="11"/>
        <v>-3413.0000000000009</v>
      </c>
      <c r="N29" s="312">
        <f t="shared" si="11"/>
        <v>212</v>
      </c>
      <c r="O29" s="312">
        <f t="shared" si="11"/>
        <v>-43027.179999999978</v>
      </c>
      <c r="P29" s="312">
        <f t="shared" ref="P29" si="12">P13-P27</f>
        <v>-34202.979999999996</v>
      </c>
    </row>
    <row r="30" spans="1:16" x14ac:dyDescent="0.15">
      <c r="F30" s="223"/>
      <c r="G30" s="223"/>
      <c r="L30" s="223"/>
      <c r="M30" s="223"/>
      <c r="O30" s="224"/>
      <c r="P30" s="224"/>
    </row>
    <row r="31" spans="1:16" x14ac:dyDescent="0.15">
      <c r="F31" s="223"/>
      <c r="G31" s="223"/>
      <c r="L31" s="223"/>
      <c r="M31" s="223"/>
      <c r="O31" s="224"/>
      <c r="P31" s="224"/>
    </row>
    <row r="32" spans="1:16" x14ac:dyDescent="0.15">
      <c r="D32" s="224"/>
      <c r="F32" s="223"/>
      <c r="G32" s="223"/>
      <c r="H32" s="224"/>
      <c r="I32" s="224"/>
      <c r="L32" s="44"/>
      <c r="M32" s="44"/>
      <c r="O32" s="224"/>
      <c r="P32" s="224"/>
    </row>
    <row r="33" spans="1:17" x14ac:dyDescent="0.15">
      <c r="A33" s="528"/>
      <c r="B33" s="234"/>
      <c r="C33" s="410"/>
      <c r="D33" s="410"/>
      <c r="E33" s="234"/>
      <c r="F33" s="234"/>
      <c r="G33" s="234"/>
      <c r="H33" s="236"/>
      <c r="I33" s="236"/>
      <c r="J33" s="234"/>
      <c r="K33" s="234"/>
      <c r="L33" s="127"/>
      <c r="M33" s="127"/>
      <c r="N33" s="234"/>
      <c r="O33" s="236"/>
      <c r="P33" s="236"/>
      <c r="Q33" s="234"/>
    </row>
    <row r="34" spans="1:17" x14ac:dyDescent="0.15">
      <c r="A34" s="529"/>
      <c r="B34" s="234"/>
      <c r="C34" s="410"/>
      <c r="D34" s="410"/>
      <c r="E34" s="234"/>
      <c r="F34" s="234"/>
      <c r="G34" s="234"/>
      <c r="H34" s="236"/>
      <c r="I34" s="236"/>
      <c r="J34" s="234"/>
      <c r="K34" s="234"/>
      <c r="L34" s="127"/>
      <c r="M34" s="127"/>
      <c r="N34" s="234"/>
      <c r="O34" s="236"/>
      <c r="P34" s="236"/>
      <c r="Q34" s="234"/>
    </row>
    <row r="35" spans="1:17" x14ac:dyDescent="0.15">
      <c r="A35" s="529"/>
      <c r="B35" s="234"/>
      <c r="C35" s="410"/>
      <c r="D35" s="410"/>
      <c r="E35" s="234"/>
      <c r="F35" s="234"/>
      <c r="G35" s="234"/>
      <c r="H35" s="236"/>
      <c r="I35" s="236"/>
      <c r="J35" s="234"/>
      <c r="K35" s="234"/>
      <c r="L35" s="127"/>
      <c r="M35" s="127"/>
      <c r="N35" s="234"/>
      <c r="O35" s="236"/>
      <c r="P35" s="236"/>
      <c r="Q35" s="234"/>
    </row>
    <row r="36" spans="1:17" x14ac:dyDescent="0.15">
      <c r="A36" s="529"/>
      <c r="B36" s="234"/>
      <c r="C36" s="410"/>
      <c r="D36" s="410"/>
      <c r="E36" s="234"/>
      <c r="F36" s="234"/>
      <c r="G36" s="234"/>
      <c r="H36" s="236"/>
      <c r="I36" s="236"/>
      <c r="J36" s="234"/>
      <c r="K36" s="234"/>
      <c r="L36" s="127"/>
      <c r="M36" s="127"/>
      <c r="N36" s="234"/>
      <c r="O36" s="236"/>
      <c r="P36" s="236"/>
      <c r="Q36" s="234"/>
    </row>
    <row r="37" spans="1:17" x14ac:dyDescent="0.15">
      <c r="A37" s="529"/>
      <c r="B37" s="234"/>
      <c r="C37" s="410"/>
      <c r="D37" s="410"/>
      <c r="E37" s="234"/>
      <c r="F37" s="234"/>
      <c r="G37" s="234"/>
      <c r="H37" s="236"/>
      <c r="I37" s="236"/>
      <c r="J37" s="234"/>
      <c r="K37" s="234"/>
      <c r="L37" s="127"/>
      <c r="M37" s="127"/>
      <c r="N37" s="234"/>
      <c r="O37" s="236"/>
      <c r="P37" s="236"/>
      <c r="Q37" s="234"/>
    </row>
    <row r="38" spans="1:17" x14ac:dyDescent="0.15">
      <c r="A38" s="529"/>
      <c r="B38" s="234"/>
      <c r="C38" s="410"/>
      <c r="D38" s="410"/>
      <c r="E38" s="234"/>
      <c r="F38" s="234"/>
      <c r="G38" s="234"/>
      <c r="H38" s="236"/>
      <c r="I38" s="236"/>
      <c r="J38" s="234"/>
      <c r="K38" s="234"/>
      <c r="L38" s="127"/>
      <c r="M38" s="127"/>
      <c r="N38" s="234"/>
      <c r="O38" s="236"/>
      <c r="P38" s="236"/>
      <c r="Q38" s="234"/>
    </row>
    <row r="39" spans="1:17" x14ac:dyDescent="0.15">
      <c r="A39" s="529"/>
      <c r="B39" s="234"/>
      <c r="C39" s="410"/>
      <c r="D39" s="410"/>
      <c r="E39" s="234"/>
      <c r="F39" s="234"/>
      <c r="G39" s="234"/>
      <c r="H39" s="236"/>
      <c r="I39" s="236"/>
      <c r="J39" s="234"/>
      <c r="K39" s="234"/>
      <c r="L39" s="127"/>
      <c r="M39" s="127"/>
      <c r="N39" s="234"/>
      <c r="O39" s="236"/>
      <c r="P39" s="236"/>
      <c r="Q39" s="234"/>
    </row>
    <row r="40" spans="1:17" x14ac:dyDescent="0.15">
      <c r="A40" s="529"/>
      <c r="B40" s="234"/>
      <c r="C40" s="410"/>
      <c r="D40" s="410"/>
      <c r="E40" s="234"/>
      <c r="F40" s="234"/>
      <c r="G40" s="234"/>
      <c r="H40" s="236"/>
      <c r="I40" s="236"/>
      <c r="J40" s="234"/>
      <c r="K40" s="234"/>
      <c r="L40" s="127"/>
      <c r="M40" s="127"/>
      <c r="N40" s="234"/>
      <c r="O40" s="236"/>
      <c r="P40" s="236"/>
      <c r="Q40" s="234"/>
    </row>
    <row r="41" spans="1:17" x14ac:dyDescent="0.15">
      <c r="A41" s="530"/>
      <c r="B41" s="234"/>
      <c r="C41" s="410"/>
      <c r="D41" s="410"/>
      <c r="E41" s="234"/>
      <c r="F41" s="234"/>
      <c r="G41" s="234"/>
      <c r="H41" s="236"/>
      <c r="I41" s="236"/>
      <c r="J41" s="234"/>
      <c r="K41" s="234"/>
      <c r="L41" s="127"/>
      <c r="M41" s="127"/>
      <c r="O41" s="224"/>
      <c r="P41" s="224"/>
    </row>
    <row r="42" spans="1:17" x14ac:dyDescent="0.15">
      <c r="A42" s="529"/>
      <c r="B42" s="234"/>
      <c r="C42" s="553"/>
      <c r="D42" s="529"/>
      <c r="E42" s="234"/>
      <c r="F42" s="234"/>
      <c r="G42" s="234"/>
      <c r="H42" s="236"/>
      <c r="I42" s="236"/>
      <c r="J42" s="234"/>
      <c r="K42" s="234"/>
      <c r="L42" s="127"/>
      <c r="M42" s="127"/>
      <c r="O42" s="224"/>
      <c r="P42" s="224"/>
    </row>
    <row r="43" spans="1:17" x14ac:dyDescent="0.15">
      <c r="A43" s="531"/>
      <c r="B43" s="234"/>
      <c r="C43" s="234"/>
      <c r="D43" s="236"/>
      <c r="E43" s="234"/>
      <c r="F43" s="234"/>
      <c r="G43" s="234"/>
      <c r="H43" s="236"/>
      <c r="I43" s="236"/>
      <c r="J43" s="234"/>
      <c r="K43" s="234"/>
      <c r="L43" s="127"/>
      <c r="M43" s="127"/>
      <c r="O43" s="224"/>
      <c r="P43" s="224"/>
    </row>
    <row r="44" spans="1:17" x14ac:dyDescent="0.15">
      <c r="A44" s="529"/>
      <c r="B44" s="234"/>
      <c r="C44" s="234"/>
      <c r="D44" s="236"/>
      <c r="E44" s="234"/>
      <c r="F44" s="234"/>
      <c r="G44" s="234"/>
      <c r="H44" s="236"/>
      <c r="I44" s="236"/>
      <c r="J44" s="234"/>
      <c r="K44" s="234"/>
      <c r="L44" s="127"/>
      <c r="M44" s="127"/>
      <c r="O44" s="224"/>
      <c r="P44" s="224"/>
    </row>
    <row r="45" spans="1:17" x14ac:dyDescent="0.15">
      <c r="A45" s="529"/>
      <c r="B45" s="234"/>
      <c r="C45" s="234"/>
      <c r="D45" s="236"/>
      <c r="E45" s="234"/>
      <c r="F45" s="234"/>
      <c r="G45" s="234"/>
      <c r="H45" s="236"/>
      <c r="I45" s="236"/>
      <c r="J45" s="234"/>
      <c r="K45" s="234"/>
      <c r="L45" s="127"/>
      <c r="M45" s="127"/>
      <c r="O45" s="224"/>
      <c r="P45" s="224"/>
    </row>
    <row r="46" spans="1:17" x14ac:dyDescent="0.15">
      <c r="A46" s="342"/>
      <c r="D46" s="224"/>
      <c r="F46" s="223"/>
      <c r="G46" s="223"/>
      <c r="H46" s="224"/>
      <c r="I46" s="224"/>
      <c r="L46" s="44"/>
      <c r="M46" s="44"/>
      <c r="O46" s="224"/>
      <c r="P46" s="224"/>
    </row>
    <row r="47" spans="1:17" x14ac:dyDescent="0.15">
      <c r="A47" s="342"/>
      <c r="D47" s="224"/>
      <c r="F47" s="223"/>
      <c r="G47" s="223"/>
      <c r="H47" s="224"/>
      <c r="I47" s="224"/>
      <c r="L47" s="44"/>
      <c r="M47" s="44"/>
      <c r="O47" s="224"/>
      <c r="P47" s="224"/>
    </row>
    <row r="48" spans="1:17" x14ac:dyDescent="0.15">
      <c r="A48" s="342"/>
      <c r="D48" s="224"/>
      <c r="F48" s="223"/>
      <c r="G48" s="223"/>
      <c r="H48" s="224"/>
      <c r="I48" s="224"/>
      <c r="L48" s="44"/>
      <c r="M48" s="44"/>
      <c r="O48" s="224"/>
      <c r="P48" s="224"/>
    </row>
    <row r="49" spans="1:16" x14ac:dyDescent="0.15">
      <c r="A49" s="342"/>
      <c r="D49" s="224"/>
      <c r="F49" s="223"/>
      <c r="G49" s="223"/>
      <c r="H49" s="224"/>
      <c r="I49" s="224"/>
      <c r="L49" s="44"/>
      <c r="M49" s="44"/>
      <c r="O49" s="224"/>
      <c r="P49" s="224"/>
    </row>
    <row r="50" spans="1:16" x14ac:dyDescent="0.15">
      <c r="A50" s="342"/>
      <c r="D50" s="224"/>
      <c r="F50" s="223"/>
      <c r="G50" s="223"/>
      <c r="H50" s="224"/>
      <c r="I50" s="224"/>
      <c r="L50" s="313"/>
      <c r="M50" s="313"/>
      <c r="O50" s="224"/>
      <c r="P50" s="224"/>
    </row>
    <row r="51" spans="1:16" ht="15" x14ac:dyDescent="0.2">
      <c r="A51" s="343"/>
      <c r="B51" s="327"/>
      <c r="C51" s="327"/>
      <c r="D51" s="327"/>
      <c r="E51" s="327"/>
      <c r="F51" s="313"/>
      <c r="G51" s="313"/>
      <c r="H51" s="313"/>
      <c r="I51" s="313"/>
      <c r="J51" s="313"/>
      <c r="K51" s="313"/>
      <c r="L51" s="313"/>
      <c r="M51" s="313"/>
      <c r="O51" s="224"/>
      <c r="P51" s="224"/>
    </row>
    <row r="52" spans="1:16" ht="15" x14ac:dyDescent="0.2">
      <c r="A52" s="343"/>
      <c r="B52" s="327"/>
      <c r="C52" s="327"/>
      <c r="D52" s="327"/>
      <c r="E52" s="327"/>
      <c r="F52" s="313"/>
      <c r="G52" s="313"/>
      <c r="H52" s="313"/>
      <c r="I52" s="313"/>
      <c r="J52" s="313"/>
      <c r="K52" s="313"/>
      <c r="L52" s="313"/>
      <c r="M52" s="313"/>
      <c r="O52" s="224"/>
      <c r="P52" s="224"/>
    </row>
    <row r="53" spans="1:16" ht="15" x14ac:dyDescent="0.2">
      <c r="A53" s="343"/>
      <c r="B53" s="327"/>
      <c r="C53" s="327"/>
      <c r="D53" s="327"/>
      <c r="E53" s="327"/>
      <c r="F53" s="313"/>
      <c r="G53" s="313"/>
      <c r="H53" s="313"/>
      <c r="I53" s="313"/>
      <c r="J53" s="313"/>
      <c r="K53" s="313"/>
      <c r="L53" s="313"/>
      <c r="M53" s="313"/>
      <c r="O53" s="224"/>
      <c r="P53" s="224"/>
    </row>
    <row r="54" spans="1:16" ht="15" x14ac:dyDescent="0.2">
      <c r="A54" s="343"/>
      <c r="B54" s="327"/>
      <c r="C54" s="327"/>
      <c r="D54" s="327"/>
      <c r="E54" s="327"/>
      <c r="F54" s="313"/>
      <c r="G54" s="313"/>
      <c r="H54" s="313"/>
      <c r="I54" s="313"/>
      <c r="J54" s="313"/>
      <c r="K54" s="313"/>
      <c r="L54" s="313"/>
      <c r="M54" s="313"/>
      <c r="O54" s="224"/>
      <c r="P54" s="224"/>
    </row>
    <row r="55" spans="1:16" ht="15" x14ac:dyDescent="0.2">
      <c r="A55" s="343"/>
      <c r="B55" s="327"/>
      <c r="C55" s="327"/>
      <c r="D55" s="327"/>
      <c r="E55" s="327"/>
      <c r="F55" s="313"/>
      <c r="G55" s="313"/>
      <c r="H55" s="313"/>
      <c r="I55" s="313"/>
      <c r="J55" s="313"/>
      <c r="K55" s="313"/>
      <c r="L55" s="313"/>
      <c r="M55" s="313"/>
      <c r="O55" s="224"/>
      <c r="P55" s="224"/>
    </row>
    <row r="56" spans="1:16" ht="15" x14ac:dyDescent="0.2">
      <c r="A56" s="343"/>
      <c r="B56" s="327"/>
      <c r="C56" s="327"/>
      <c r="D56" s="327"/>
      <c r="E56" s="327"/>
      <c r="F56" s="313"/>
      <c r="G56" s="313"/>
      <c r="H56" s="313"/>
      <c r="I56" s="313"/>
      <c r="J56" s="313"/>
      <c r="K56" s="313"/>
      <c r="L56" s="313"/>
      <c r="M56" s="313"/>
      <c r="O56" s="224"/>
      <c r="P56" s="224"/>
    </row>
    <row r="57" spans="1:16" ht="15" x14ac:dyDescent="0.2">
      <c r="A57" s="343"/>
      <c r="B57" s="327"/>
      <c r="C57" s="327"/>
      <c r="D57" s="327"/>
      <c r="E57" s="327"/>
      <c r="F57" s="313"/>
      <c r="G57" s="313"/>
      <c r="H57" s="313"/>
      <c r="I57" s="313"/>
      <c r="J57" s="313"/>
      <c r="K57" s="313"/>
      <c r="L57" s="313"/>
      <c r="M57" s="313"/>
      <c r="O57" s="224"/>
      <c r="P57" s="224"/>
    </row>
    <row r="58" spans="1:16" ht="15" x14ac:dyDescent="0.2">
      <c r="A58" s="327"/>
      <c r="B58" s="327"/>
      <c r="C58" s="327"/>
      <c r="D58" s="327"/>
      <c r="E58" s="327"/>
      <c r="F58" s="313"/>
      <c r="G58" s="313"/>
      <c r="H58" s="313"/>
      <c r="I58" s="313"/>
      <c r="J58" s="313"/>
      <c r="K58" s="313"/>
      <c r="L58" s="313"/>
      <c r="M58" s="313"/>
      <c r="O58" s="224"/>
      <c r="P58" s="224"/>
    </row>
    <row r="59" spans="1:16" ht="15" x14ac:dyDescent="0.2">
      <c r="A59" s="343"/>
      <c r="B59" s="327"/>
      <c r="C59" s="327"/>
      <c r="D59" s="327"/>
      <c r="E59" s="327"/>
      <c r="F59" s="313"/>
      <c r="G59" s="313"/>
      <c r="H59" s="313"/>
      <c r="I59" s="313"/>
      <c r="J59" s="313"/>
      <c r="K59" s="313"/>
      <c r="L59" s="313"/>
      <c r="M59" s="313"/>
      <c r="O59" s="224"/>
      <c r="P59" s="224"/>
    </row>
    <row r="60" spans="1:16" ht="15" x14ac:dyDescent="0.2">
      <c r="A60" s="343"/>
      <c r="B60" s="327"/>
      <c r="C60" s="327"/>
      <c r="D60" s="327"/>
      <c r="E60" s="327"/>
      <c r="F60" s="313"/>
      <c r="G60" s="313"/>
      <c r="H60" s="313"/>
      <c r="I60" s="313"/>
      <c r="J60" s="313"/>
      <c r="K60" s="313"/>
      <c r="L60" s="313"/>
      <c r="M60" s="313"/>
      <c r="O60" s="224"/>
      <c r="P60" s="224"/>
    </row>
    <row r="61" spans="1:16" ht="15" x14ac:dyDescent="0.2">
      <c r="A61" s="343"/>
      <c r="B61" s="327"/>
      <c r="C61" s="327"/>
      <c r="D61" s="327"/>
      <c r="E61" s="327"/>
      <c r="F61" s="313"/>
      <c r="G61" s="313"/>
      <c r="H61" s="313"/>
      <c r="I61" s="313"/>
      <c r="J61" s="313"/>
      <c r="K61" s="313"/>
      <c r="L61" s="313"/>
      <c r="M61" s="313"/>
      <c r="O61" s="224"/>
      <c r="P61" s="224"/>
    </row>
    <row r="62" spans="1:16" ht="15" x14ac:dyDescent="0.2">
      <c r="A62" s="343"/>
      <c r="B62" s="327"/>
      <c r="C62" s="327"/>
      <c r="D62" s="327"/>
      <c r="E62" s="327"/>
      <c r="F62" s="313"/>
      <c r="G62" s="313"/>
      <c r="H62" s="313"/>
      <c r="I62" s="313"/>
      <c r="J62" s="313"/>
      <c r="K62" s="313"/>
      <c r="L62" s="313"/>
      <c r="M62" s="313"/>
    </row>
    <row r="63" spans="1:16" x14ac:dyDescent="0.15">
      <c r="A63" s="313"/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</row>
  </sheetData>
  <mergeCells count="8">
    <mergeCell ref="O3:O4"/>
    <mergeCell ref="P3:P4"/>
    <mergeCell ref="A27:B27"/>
    <mergeCell ref="A3:N3"/>
    <mergeCell ref="A8:B8"/>
    <mergeCell ref="A11:B11"/>
    <mergeCell ref="A13:B13"/>
    <mergeCell ref="A14:B14"/>
  </mergeCells>
  <pageMargins left="0.75" right="0.75" top="1" bottom="1" header="0.5" footer="0.5"/>
  <pageSetup scale="7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61"/>
  <sheetViews>
    <sheetView topLeftCell="A20" workbookViewId="0">
      <pane xSplit="2" topLeftCell="C1" activePane="topRight" state="frozen"/>
      <selection pane="topRight" activeCell="C42" sqref="C42:T46"/>
    </sheetView>
  </sheetViews>
  <sheetFormatPr baseColWidth="10" defaultColWidth="9.1640625" defaultRowHeight="13" x14ac:dyDescent="0.15"/>
  <cols>
    <col min="1" max="1" width="22.6640625" style="223" customWidth="1"/>
    <col min="2" max="2" width="9.1640625" style="223"/>
    <col min="3" max="5" width="9.1640625" style="223" customWidth="1"/>
    <col min="6" max="6" width="9.1640625" style="224" customWidth="1"/>
    <col min="7" max="7" width="11.5" style="224" customWidth="1"/>
    <col min="8" max="11" width="9.1640625" style="223" customWidth="1"/>
    <col min="12" max="12" width="9.5" style="224" customWidth="1"/>
    <col min="13" max="13" width="9.33203125" style="224" customWidth="1"/>
    <col min="14" max="14" width="10.5" style="223" customWidth="1"/>
    <col min="15" max="16384" width="9.1640625" style="223"/>
  </cols>
  <sheetData>
    <row r="1" spans="1:16" x14ac:dyDescent="0.15">
      <c r="A1" s="177" t="s">
        <v>415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78"/>
    </row>
    <row r="2" spans="1:16" x14ac:dyDescent="0.15">
      <c r="A2" s="177" t="s">
        <v>416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78"/>
    </row>
    <row r="3" spans="1:16" x14ac:dyDescent="0.15">
      <c r="A3" s="777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84" t="s">
        <v>212</v>
      </c>
      <c r="P3" s="784" t="s">
        <v>280</v>
      </c>
    </row>
    <row r="4" spans="1:16" s="225" customFormat="1" ht="22" x14ac:dyDescent="0.15">
      <c r="A4" s="680" t="s">
        <v>170</v>
      </c>
      <c r="B4" s="681" t="s">
        <v>171</v>
      </c>
      <c r="C4" s="681" t="s">
        <v>362</v>
      </c>
      <c r="D4" s="681" t="s">
        <v>402</v>
      </c>
      <c r="E4" s="681" t="s">
        <v>403</v>
      </c>
      <c r="F4" s="681" t="s">
        <v>404</v>
      </c>
      <c r="G4" s="681" t="s">
        <v>417</v>
      </c>
      <c r="H4" s="681" t="s">
        <v>367</v>
      </c>
      <c r="I4" s="681" t="s">
        <v>178</v>
      </c>
      <c r="J4" s="681" t="s">
        <v>179</v>
      </c>
      <c r="K4" s="681" t="s">
        <v>180</v>
      </c>
      <c r="L4" s="681" t="s">
        <v>181</v>
      </c>
      <c r="M4" s="681" t="s">
        <v>182</v>
      </c>
      <c r="N4" s="682" t="s">
        <v>183</v>
      </c>
      <c r="O4" s="785"/>
      <c r="P4" s="785"/>
    </row>
    <row r="5" spans="1:16" s="225" customFormat="1" x14ac:dyDescent="0.15">
      <c r="A5" s="696" t="s">
        <v>4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8"/>
      <c r="P5" s="698"/>
    </row>
    <row r="6" spans="1:16" s="225" customFormat="1" ht="11" x14ac:dyDescent="0.15">
      <c r="A6" s="699" t="s">
        <v>418</v>
      </c>
      <c r="B6" s="659">
        <v>5108</v>
      </c>
      <c r="C6" s="700">
        <v>200</v>
      </c>
      <c r="D6" s="700">
        <v>1147</v>
      </c>
      <c r="E6" s="700">
        <v>600</v>
      </c>
      <c r="F6" s="700">
        <v>40</v>
      </c>
      <c r="G6" s="700">
        <v>0</v>
      </c>
      <c r="H6" s="700">
        <v>610</v>
      </c>
      <c r="I6" s="701">
        <v>1570</v>
      </c>
      <c r="J6" s="701">
        <v>500</v>
      </c>
      <c r="K6" s="700">
        <v>252</v>
      </c>
      <c r="L6" s="700">
        <v>150</v>
      </c>
      <c r="M6" s="701">
        <v>350</v>
      </c>
      <c r="N6" s="701">
        <v>520</v>
      </c>
      <c r="O6" s="702">
        <f t="shared" ref="O6:O12" si="0">C6+D6+E6+F6+G6+H6+I6+J6+K6+L6+M6+N6</f>
        <v>5939</v>
      </c>
      <c r="P6" s="703">
        <v>6277</v>
      </c>
    </row>
    <row r="7" spans="1:16" s="225" customFormat="1" ht="11" x14ac:dyDescent="0.15">
      <c r="A7" s="699" t="s">
        <v>419</v>
      </c>
      <c r="B7" s="659">
        <v>5201</v>
      </c>
      <c r="C7" s="700">
        <v>0</v>
      </c>
      <c r="D7" s="700">
        <v>188.63</v>
      </c>
      <c r="E7" s="700">
        <v>32.61</v>
      </c>
      <c r="F7" s="700">
        <v>120.12</v>
      </c>
      <c r="G7" s="700">
        <v>12.41</v>
      </c>
      <c r="H7" s="700">
        <v>37</v>
      </c>
      <c r="I7" s="701">
        <v>11</v>
      </c>
      <c r="J7" s="701">
        <v>250</v>
      </c>
      <c r="K7" s="700">
        <v>375</v>
      </c>
      <c r="L7" s="700">
        <v>225</v>
      </c>
      <c r="M7" s="701">
        <v>1500</v>
      </c>
      <c r="N7" s="701">
        <v>415</v>
      </c>
      <c r="O7" s="702">
        <f t="shared" si="0"/>
        <v>3166.77</v>
      </c>
      <c r="P7" s="703">
        <v>5650</v>
      </c>
    </row>
    <row r="8" spans="1:16" s="225" customFormat="1" ht="11" x14ac:dyDescent="0.15">
      <c r="A8" s="699" t="s">
        <v>420</v>
      </c>
      <c r="B8" s="659">
        <v>5202</v>
      </c>
      <c r="C8" s="700">
        <v>857.96</v>
      </c>
      <c r="D8" s="700">
        <v>6714.09</v>
      </c>
      <c r="E8" s="700">
        <v>1901.82</v>
      </c>
      <c r="F8" s="700">
        <v>179.47</v>
      </c>
      <c r="G8" s="700">
        <v>144.56</v>
      </c>
      <c r="H8" s="700">
        <v>1857.17</v>
      </c>
      <c r="I8" s="701">
        <v>5541</v>
      </c>
      <c r="J8" s="701">
        <v>3000</v>
      </c>
      <c r="K8" s="700">
        <v>3650</v>
      </c>
      <c r="L8" s="700">
        <v>2650</v>
      </c>
      <c r="M8" s="701">
        <v>2500</v>
      </c>
      <c r="N8" s="701">
        <v>2400</v>
      </c>
      <c r="O8" s="702">
        <f t="shared" si="0"/>
        <v>31396.07</v>
      </c>
      <c r="P8" s="703">
        <v>34495</v>
      </c>
    </row>
    <row r="9" spans="1:16" s="225" customFormat="1" ht="11" x14ac:dyDescent="0.15">
      <c r="A9" s="699" t="s">
        <v>421</v>
      </c>
      <c r="B9" s="659">
        <v>5203</v>
      </c>
      <c r="C9" s="700">
        <v>0</v>
      </c>
      <c r="D9" s="700">
        <v>1155.04</v>
      </c>
      <c r="E9" s="700">
        <v>1099.08</v>
      </c>
      <c r="F9" s="700">
        <v>211.02</v>
      </c>
      <c r="G9" s="700">
        <v>217.38</v>
      </c>
      <c r="H9" s="700">
        <v>1269.99</v>
      </c>
      <c r="I9" s="701">
        <v>1409</v>
      </c>
      <c r="J9" s="701">
        <v>350</v>
      </c>
      <c r="K9" s="700">
        <v>1000</v>
      </c>
      <c r="L9" s="700">
        <v>1000</v>
      </c>
      <c r="M9" s="701">
        <v>2100</v>
      </c>
      <c r="N9" s="701">
        <v>1700</v>
      </c>
      <c r="O9" s="702">
        <f t="shared" si="0"/>
        <v>11511.51</v>
      </c>
      <c r="P9" s="703">
        <v>17425</v>
      </c>
    </row>
    <row r="10" spans="1:16" s="225" customFormat="1" ht="11" x14ac:dyDescent="0.15">
      <c r="A10" s="699" t="s">
        <v>422</v>
      </c>
      <c r="B10" s="659">
        <v>5205</v>
      </c>
      <c r="C10" s="700">
        <v>0</v>
      </c>
      <c r="D10" s="700">
        <v>1099.28</v>
      </c>
      <c r="E10" s="700">
        <v>424.58</v>
      </c>
      <c r="F10" s="700">
        <v>158.63</v>
      </c>
      <c r="G10" s="700">
        <v>61.74</v>
      </c>
      <c r="H10" s="700">
        <v>291.79000000000002</v>
      </c>
      <c r="I10" s="701">
        <v>590</v>
      </c>
      <c r="J10" s="701">
        <v>150</v>
      </c>
      <c r="K10" s="700">
        <v>300</v>
      </c>
      <c r="L10" s="700">
        <v>300</v>
      </c>
      <c r="M10" s="701">
        <v>360</v>
      </c>
      <c r="N10" s="701">
        <v>280</v>
      </c>
      <c r="O10" s="702">
        <f t="shared" si="0"/>
        <v>4016.0199999999995</v>
      </c>
      <c r="P10" s="703">
        <v>5550</v>
      </c>
    </row>
    <row r="11" spans="1:16" s="225" customFormat="1" ht="11" x14ac:dyDescent="0.15">
      <c r="A11" s="699" t="s">
        <v>423</v>
      </c>
      <c r="B11" s="659">
        <v>5211</v>
      </c>
      <c r="C11" s="700">
        <v>0</v>
      </c>
      <c r="D11" s="700">
        <v>0</v>
      </c>
      <c r="E11" s="700">
        <v>0</v>
      </c>
      <c r="F11" s="700">
        <v>0</v>
      </c>
      <c r="G11" s="700">
        <v>0</v>
      </c>
      <c r="H11" s="700">
        <v>0</v>
      </c>
      <c r="I11" s="701">
        <v>0</v>
      </c>
      <c r="J11" s="701">
        <v>0</v>
      </c>
      <c r="K11" s="700">
        <v>0</v>
      </c>
      <c r="L11" s="700">
        <v>0</v>
      </c>
      <c r="M11" s="701">
        <v>0</v>
      </c>
      <c r="N11" s="701">
        <v>0</v>
      </c>
      <c r="O11" s="702">
        <f t="shared" si="0"/>
        <v>0</v>
      </c>
      <c r="P11" s="703">
        <v>160</v>
      </c>
    </row>
    <row r="12" spans="1:16" s="303" customFormat="1" ht="11" x14ac:dyDescent="0.15">
      <c r="A12" s="699" t="s">
        <v>424</v>
      </c>
      <c r="B12" s="659">
        <v>5242</v>
      </c>
      <c r="C12" s="700">
        <v>228.06</v>
      </c>
      <c r="D12" s="700">
        <v>3182.95</v>
      </c>
      <c r="E12" s="700">
        <v>0</v>
      </c>
      <c r="F12" s="700">
        <v>408.27</v>
      </c>
      <c r="G12" s="700">
        <v>424.5</v>
      </c>
      <c r="H12" s="700">
        <v>1801.04</v>
      </c>
      <c r="I12" s="701">
        <v>3841.88</v>
      </c>
      <c r="J12" s="701">
        <v>525</v>
      </c>
      <c r="K12" s="700">
        <v>600</v>
      </c>
      <c r="L12" s="700">
        <v>600</v>
      </c>
      <c r="M12" s="701">
        <v>720</v>
      </c>
      <c r="N12" s="701">
        <v>0</v>
      </c>
      <c r="O12" s="702">
        <f t="shared" si="0"/>
        <v>12331.7</v>
      </c>
      <c r="P12" s="703">
        <v>12225</v>
      </c>
    </row>
    <row r="13" spans="1:16" s="302" customFormat="1" x14ac:dyDescent="0.15">
      <c r="A13" s="778" t="s">
        <v>101</v>
      </c>
      <c r="B13" s="779"/>
      <c r="C13" s="549">
        <f>SUM(C6:C12)</f>
        <v>1286.02</v>
      </c>
      <c r="D13" s="549">
        <f t="shared" ref="D13:P13" si="1">SUM(D6:D12)</f>
        <v>13486.990000000002</v>
      </c>
      <c r="E13" s="549">
        <f t="shared" si="1"/>
        <v>4058.0899999999997</v>
      </c>
      <c r="F13" s="549">
        <f t="shared" si="1"/>
        <v>1117.51</v>
      </c>
      <c r="G13" s="549">
        <f t="shared" si="1"/>
        <v>860.59</v>
      </c>
      <c r="H13" s="549">
        <f t="shared" si="1"/>
        <v>5866.99</v>
      </c>
      <c r="I13" s="549">
        <f t="shared" si="1"/>
        <v>12962.880000000001</v>
      </c>
      <c r="J13" s="549">
        <f t="shared" si="1"/>
        <v>4775</v>
      </c>
      <c r="K13" s="549">
        <f t="shared" si="1"/>
        <v>6177</v>
      </c>
      <c r="L13" s="549">
        <f t="shared" si="1"/>
        <v>4925</v>
      </c>
      <c r="M13" s="549">
        <f t="shared" si="1"/>
        <v>7530</v>
      </c>
      <c r="N13" s="549">
        <f t="shared" si="1"/>
        <v>5315</v>
      </c>
      <c r="O13" s="704">
        <f t="shared" si="1"/>
        <v>68361.069999999992</v>
      </c>
      <c r="P13" s="705">
        <f t="shared" si="1"/>
        <v>81782</v>
      </c>
    </row>
    <row r="14" spans="1:16" s="304" customFormat="1" x14ac:dyDescent="0.15">
      <c r="A14" s="397" t="s">
        <v>376</v>
      </c>
      <c r="B14" s="398"/>
      <c r="C14" s="428"/>
      <c r="D14" s="428"/>
      <c r="E14" s="428"/>
      <c r="F14" s="428"/>
      <c r="G14" s="428"/>
      <c r="H14" s="428"/>
      <c r="I14" s="398"/>
      <c r="J14" s="398"/>
      <c r="K14" s="398"/>
      <c r="L14" s="398"/>
      <c r="M14" s="398"/>
      <c r="N14" s="398"/>
      <c r="O14" s="401"/>
      <c r="P14" s="401"/>
    </row>
    <row r="15" spans="1:16" s="304" customFormat="1" ht="11" x14ac:dyDescent="0.15">
      <c r="A15" s="699" t="s">
        <v>425</v>
      </c>
      <c r="B15" s="664">
        <v>5901</v>
      </c>
      <c r="C15" s="706">
        <v>0</v>
      </c>
      <c r="D15" s="706">
        <v>94.31</v>
      </c>
      <c r="E15" s="706">
        <v>14</v>
      </c>
      <c r="F15" s="706">
        <v>60.06</v>
      </c>
      <c r="G15" s="706">
        <v>6.2</v>
      </c>
      <c r="H15" s="706">
        <v>19</v>
      </c>
      <c r="I15" s="706">
        <v>5.5</v>
      </c>
      <c r="J15" s="706">
        <v>125</v>
      </c>
      <c r="K15" s="706">
        <v>187.5</v>
      </c>
      <c r="L15" s="706">
        <v>112.5</v>
      </c>
      <c r="M15" s="706">
        <v>750</v>
      </c>
      <c r="N15" s="706">
        <v>207.5</v>
      </c>
      <c r="O15" s="668">
        <f>C15+D15+E15+F15+G15+H15+I15+J15+K15+L15+M15+N15</f>
        <v>1581.57</v>
      </c>
      <c r="P15" s="707">
        <v>2825</v>
      </c>
    </row>
    <row r="16" spans="1:16" s="304" customFormat="1" ht="11" x14ac:dyDescent="0.15">
      <c r="A16" s="699" t="s">
        <v>426</v>
      </c>
      <c r="B16" s="664">
        <v>5902</v>
      </c>
      <c r="C16" s="706">
        <v>471.35</v>
      </c>
      <c r="D16" s="706">
        <v>2912.79</v>
      </c>
      <c r="E16" s="706">
        <v>944.95</v>
      </c>
      <c r="F16" s="706">
        <v>90</v>
      </c>
      <c r="G16" s="706">
        <v>72.28</v>
      </c>
      <c r="H16" s="706">
        <v>1021.44</v>
      </c>
      <c r="I16" s="706">
        <v>3047.55</v>
      </c>
      <c r="J16" s="706">
        <v>1650.0000000000002</v>
      </c>
      <c r="K16" s="706">
        <v>2007.5000000000002</v>
      </c>
      <c r="L16" s="706">
        <v>1457.5000000000002</v>
      </c>
      <c r="M16" s="706">
        <v>1375</v>
      </c>
      <c r="N16" s="706">
        <v>1320</v>
      </c>
      <c r="O16" s="668">
        <f>C16+D16+E16+F16+G16+H16+I16+J16+K16+L16+M16+N16</f>
        <v>16370.36</v>
      </c>
      <c r="P16" s="707">
        <v>18972.25</v>
      </c>
    </row>
    <row r="17" spans="1:16" s="304" customFormat="1" ht="11" x14ac:dyDescent="0.15">
      <c r="A17" s="699" t="s">
        <v>427</v>
      </c>
      <c r="B17" s="664">
        <v>5903</v>
      </c>
      <c r="C17" s="706">
        <v>0</v>
      </c>
      <c r="D17" s="706">
        <v>577.52</v>
      </c>
      <c r="E17" s="706">
        <v>536.49</v>
      </c>
      <c r="F17" s="706">
        <v>105.51</v>
      </c>
      <c r="G17" s="706">
        <v>108.69</v>
      </c>
      <c r="H17" s="706">
        <v>685.74</v>
      </c>
      <c r="I17" s="706">
        <v>704.5</v>
      </c>
      <c r="J17" s="706">
        <v>175</v>
      </c>
      <c r="K17" s="706">
        <v>500</v>
      </c>
      <c r="L17" s="706">
        <v>500</v>
      </c>
      <c r="M17" s="706">
        <v>1050</v>
      </c>
      <c r="N17" s="706">
        <v>850</v>
      </c>
      <c r="O17" s="668">
        <f>C17+D17+E17+F17+G17+H17+I17+J17+K17+L17+M17+N17</f>
        <v>5793.45</v>
      </c>
      <c r="P17" s="707">
        <v>8712.5</v>
      </c>
    </row>
    <row r="18" spans="1:16" s="303" customFormat="1" ht="11" x14ac:dyDescent="0.15">
      <c r="A18" s="699" t="s">
        <v>428</v>
      </c>
      <c r="B18" s="664">
        <v>5905</v>
      </c>
      <c r="C18" s="706">
        <v>0</v>
      </c>
      <c r="D18" s="706">
        <v>590.30999999999995</v>
      </c>
      <c r="E18" s="706">
        <v>429.84</v>
      </c>
      <c r="F18" s="706">
        <v>100</v>
      </c>
      <c r="G18" s="706">
        <v>32.5</v>
      </c>
      <c r="H18" s="706">
        <v>165</v>
      </c>
      <c r="I18" s="706">
        <v>442.5</v>
      </c>
      <c r="J18" s="706">
        <v>112.5</v>
      </c>
      <c r="K18" s="706">
        <v>225</v>
      </c>
      <c r="L18" s="706">
        <v>225</v>
      </c>
      <c r="M18" s="706">
        <v>270</v>
      </c>
      <c r="N18" s="706">
        <v>210</v>
      </c>
      <c r="O18" s="668">
        <f>C18+D18+E18+F18+G18+H18+I18+J18+K18+L18+M18+N18</f>
        <v>2802.6499999999996</v>
      </c>
      <c r="P18" s="707">
        <v>4162.5</v>
      </c>
    </row>
    <row r="19" spans="1:16" s="303" customFormat="1" x14ac:dyDescent="0.15">
      <c r="A19" s="778" t="s">
        <v>382</v>
      </c>
      <c r="B19" s="779"/>
      <c r="C19" s="668">
        <f t="shared" ref="C19:P19" si="2">SUM(C15:C18)</f>
        <v>471.35</v>
      </c>
      <c r="D19" s="668">
        <f t="shared" si="2"/>
        <v>4174.93</v>
      </c>
      <c r="E19" s="668">
        <f t="shared" si="2"/>
        <v>1925.28</v>
      </c>
      <c r="F19" s="668">
        <f t="shared" si="2"/>
        <v>355.57</v>
      </c>
      <c r="G19" s="668">
        <f t="shared" si="2"/>
        <v>219.67000000000002</v>
      </c>
      <c r="H19" s="668">
        <f t="shared" si="2"/>
        <v>1891.18</v>
      </c>
      <c r="I19" s="668">
        <f t="shared" si="2"/>
        <v>4200.05</v>
      </c>
      <c r="J19" s="668">
        <f t="shared" si="2"/>
        <v>2062.5</v>
      </c>
      <c r="K19" s="668">
        <f t="shared" si="2"/>
        <v>2920</v>
      </c>
      <c r="L19" s="668">
        <f t="shared" si="2"/>
        <v>2295</v>
      </c>
      <c r="M19" s="668">
        <f t="shared" si="2"/>
        <v>3445</v>
      </c>
      <c r="N19" s="668">
        <f t="shared" si="2"/>
        <v>2587.5</v>
      </c>
      <c r="O19" s="668">
        <f t="shared" si="2"/>
        <v>26548.03</v>
      </c>
      <c r="P19" s="707">
        <f t="shared" si="2"/>
        <v>34672.25</v>
      </c>
    </row>
    <row r="20" spans="1:16" s="306" customFormat="1" x14ac:dyDescent="0.15">
      <c r="A20" s="402"/>
      <c r="B20" s="403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1"/>
      <c r="P20" s="552"/>
    </row>
    <row r="21" spans="1:16" s="304" customFormat="1" x14ac:dyDescent="0.15">
      <c r="A21" s="778" t="s">
        <v>383</v>
      </c>
      <c r="B21" s="779"/>
      <c r="C21" s="668">
        <f t="shared" ref="C21:P21" si="3">C13-C19</f>
        <v>814.67</v>
      </c>
      <c r="D21" s="668">
        <f t="shared" si="3"/>
        <v>9312.0600000000013</v>
      </c>
      <c r="E21" s="668">
        <f t="shared" si="3"/>
        <v>2132.8099999999995</v>
      </c>
      <c r="F21" s="668">
        <f t="shared" si="3"/>
        <v>761.94</v>
      </c>
      <c r="G21" s="668">
        <f t="shared" si="3"/>
        <v>640.92000000000007</v>
      </c>
      <c r="H21" s="668">
        <f t="shared" si="3"/>
        <v>3975.8099999999995</v>
      </c>
      <c r="I21" s="668">
        <f t="shared" si="3"/>
        <v>8762.8300000000017</v>
      </c>
      <c r="J21" s="668">
        <f t="shared" si="3"/>
        <v>2712.5</v>
      </c>
      <c r="K21" s="668">
        <f t="shared" si="3"/>
        <v>3257</v>
      </c>
      <c r="L21" s="668">
        <f t="shared" si="3"/>
        <v>2630</v>
      </c>
      <c r="M21" s="668">
        <f t="shared" si="3"/>
        <v>4085</v>
      </c>
      <c r="N21" s="668">
        <f t="shared" si="3"/>
        <v>2727.5</v>
      </c>
      <c r="O21" s="668">
        <f t="shared" si="3"/>
        <v>41813.039999999994</v>
      </c>
      <c r="P21" s="707">
        <f t="shared" si="3"/>
        <v>47109.75</v>
      </c>
    </row>
    <row r="22" spans="1:16" ht="15" x14ac:dyDescent="0.2">
      <c r="A22" s="782" t="s">
        <v>384</v>
      </c>
      <c r="B22" s="783"/>
      <c r="C22" s="708">
        <f t="shared" ref="C22:P22" si="4">C21/C13</f>
        <v>0.63348159437644824</v>
      </c>
      <c r="D22" s="708">
        <f t="shared" si="4"/>
        <v>0.69044760914036418</v>
      </c>
      <c r="E22" s="708">
        <f t="shared" si="4"/>
        <v>0.52556991096796757</v>
      </c>
      <c r="F22" s="708">
        <f t="shared" si="4"/>
        <v>0.68181940206351621</v>
      </c>
      <c r="G22" s="708">
        <f t="shared" si="4"/>
        <v>0.74474488432354558</v>
      </c>
      <c r="H22" s="708">
        <f t="shared" si="4"/>
        <v>0.6776575381924973</v>
      </c>
      <c r="I22" s="708">
        <f t="shared" si="4"/>
        <v>0.67599406921918592</v>
      </c>
      <c r="J22" s="708">
        <f t="shared" si="4"/>
        <v>0.56806282722513091</v>
      </c>
      <c r="K22" s="708">
        <f t="shared" si="4"/>
        <v>0.52727861421401978</v>
      </c>
      <c r="L22" s="708">
        <f t="shared" si="4"/>
        <v>0.53401015228426396</v>
      </c>
      <c r="M22" s="708">
        <f t="shared" si="4"/>
        <v>0.54249667994687911</v>
      </c>
      <c r="N22" s="708">
        <f t="shared" si="4"/>
        <v>0.51317027281279393</v>
      </c>
      <c r="O22" s="708">
        <f t="shared" si="4"/>
        <v>0.61164987616489908</v>
      </c>
      <c r="P22" s="709">
        <f t="shared" si="4"/>
        <v>0.57604057127485264</v>
      </c>
    </row>
    <row r="23" spans="1:16" x14ac:dyDescent="0.15">
      <c r="A23" s="402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21"/>
      <c r="P23" s="406"/>
    </row>
    <row r="24" spans="1:16" x14ac:dyDescent="0.15">
      <c r="A24" s="409" t="s">
        <v>385</v>
      </c>
      <c r="B24" s="413"/>
      <c r="C24" s="430"/>
      <c r="D24" s="430"/>
      <c r="E24" s="430"/>
      <c r="F24" s="430"/>
      <c r="G24" s="430"/>
      <c r="H24" s="430"/>
      <c r="I24" s="413"/>
      <c r="J24" s="413"/>
      <c r="K24" s="413"/>
      <c r="L24" s="413"/>
      <c r="M24" s="413"/>
      <c r="N24" s="413"/>
      <c r="O24" s="414"/>
      <c r="P24" s="414"/>
    </row>
    <row r="25" spans="1:16" x14ac:dyDescent="0.15">
      <c r="A25" s="710" t="s">
        <v>323</v>
      </c>
      <c r="B25" s="659">
        <v>6001</v>
      </c>
      <c r="C25" s="711">
        <v>574.41</v>
      </c>
      <c r="D25" s="711">
        <v>594.35</v>
      </c>
      <c r="E25" s="711">
        <v>594.35</v>
      </c>
      <c r="F25" s="711">
        <v>594.35</v>
      </c>
      <c r="G25" s="711">
        <v>594.35</v>
      </c>
      <c r="H25" s="711">
        <v>594.35</v>
      </c>
      <c r="I25" s="711">
        <v>595</v>
      </c>
      <c r="J25" s="711">
        <v>595</v>
      </c>
      <c r="K25" s="711">
        <v>595</v>
      </c>
      <c r="L25" s="711">
        <v>595</v>
      </c>
      <c r="M25" s="711">
        <v>595</v>
      </c>
      <c r="N25" s="711">
        <v>595</v>
      </c>
      <c r="O25" s="678">
        <f t="shared" ref="O25:O35" si="5">C25+D25+E25+F25+G25+H25+I25+J25+K25+L25+M25+N25</f>
        <v>7116.16</v>
      </c>
      <c r="P25" s="712">
        <v>7120</v>
      </c>
    </row>
    <row r="26" spans="1:16" x14ac:dyDescent="0.15">
      <c r="A26" s="710" t="s">
        <v>239</v>
      </c>
      <c r="B26" s="659">
        <v>6003</v>
      </c>
      <c r="C26" s="711">
        <v>945.23</v>
      </c>
      <c r="D26" s="711">
        <v>1953.31</v>
      </c>
      <c r="E26" s="711">
        <v>1264.5999999999999</v>
      </c>
      <c r="F26" s="711">
        <v>450</v>
      </c>
      <c r="G26" s="711">
        <v>498.82</v>
      </c>
      <c r="H26" s="711">
        <v>1150.5</v>
      </c>
      <c r="I26" s="711">
        <v>3000</v>
      </c>
      <c r="J26" s="711">
        <v>1200</v>
      </c>
      <c r="K26" s="711">
        <v>1650</v>
      </c>
      <c r="L26" s="711">
        <v>1300</v>
      </c>
      <c r="M26" s="711">
        <v>1950</v>
      </c>
      <c r="N26" s="711">
        <v>2450</v>
      </c>
      <c r="O26" s="678">
        <f t="shared" si="5"/>
        <v>17812.46</v>
      </c>
      <c r="P26" s="712">
        <v>19350</v>
      </c>
    </row>
    <row r="27" spans="1:16" x14ac:dyDescent="0.15">
      <c r="A27" s="710" t="s">
        <v>429</v>
      </c>
      <c r="B27" s="659">
        <v>6104</v>
      </c>
      <c r="C27" s="711">
        <v>0</v>
      </c>
      <c r="D27" s="711">
        <v>361</v>
      </c>
      <c r="E27" s="711">
        <v>387</v>
      </c>
      <c r="F27" s="711">
        <v>0</v>
      </c>
      <c r="G27" s="711">
        <v>77.67</v>
      </c>
      <c r="H27" s="711">
        <v>250</v>
      </c>
      <c r="I27" s="711">
        <v>200</v>
      </c>
      <c r="J27" s="711">
        <v>200</v>
      </c>
      <c r="K27" s="711">
        <v>0</v>
      </c>
      <c r="L27" s="711">
        <v>0</v>
      </c>
      <c r="M27" s="711">
        <v>0</v>
      </c>
      <c r="N27" s="711">
        <v>0</v>
      </c>
      <c r="O27" s="678">
        <f t="shared" si="5"/>
        <v>1475.67</v>
      </c>
      <c r="P27" s="712">
        <v>2400</v>
      </c>
    </row>
    <row r="28" spans="1:16" x14ac:dyDescent="0.15">
      <c r="A28" s="710" t="s">
        <v>430</v>
      </c>
      <c r="B28" s="659">
        <v>6106</v>
      </c>
      <c r="C28" s="711">
        <v>120</v>
      </c>
      <c r="D28" s="711">
        <v>320</v>
      </c>
      <c r="E28" s="711">
        <v>160</v>
      </c>
      <c r="F28" s="711">
        <v>80</v>
      </c>
      <c r="G28" s="711">
        <v>160</v>
      </c>
      <c r="H28" s="711">
        <v>172.17</v>
      </c>
      <c r="I28" s="711">
        <v>440</v>
      </c>
      <c r="J28" s="711">
        <v>320</v>
      </c>
      <c r="K28" s="711">
        <v>240</v>
      </c>
      <c r="L28" s="711">
        <v>40</v>
      </c>
      <c r="M28" s="711">
        <v>160</v>
      </c>
      <c r="N28" s="711">
        <v>160</v>
      </c>
      <c r="O28" s="678">
        <f t="shared" si="5"/>
        <v>2372.17</v>
      </c>
      <c r="P28" s="712">
        <v>2175</v>
      </c>
    </row>
    <row r="29" spans="1:16" x14ac:dyDescent="0.15">
      <c r="A29" s="710" t="s">
        <v>431</v>
      </c>
      <c r="B29" s="659">
        <v>6108</v>
      </c>
      <c r="C29" s="711">
        <v>75</v>
      </c>
      <c r="D29" s="711">
        <v>0</v>
      </c>
      <c r="E29" s="711">
        <v>0</v>
      </c>
      <c r="F29" s="711">
        <v>0</v>
      </c>
      <c r="G29" s="711">
        <v>0</v>
      </c>
      <c r="H29" s="711">
        <v>0</v>
      </c>
      <c r="I29" s="711">
        <v>0</v>
      </c>
      <c r="J29" s="711">
        <v>40</v>
      </c>
      <c r="K29" s="711">
        <v>0</v>
      </c>
      <c r="L29" s="711">
        <v>0</v>
      </c>
      <c r="M29" s="711">
        <v>100</v>
      </c>
      <c r="N29" s="711">
        <v>100</v>
      </c>
      <c r="O29" s="678">
        <f t="shared" si="5"/>
        <v>315</v>
      </c>
      <c r="P29" s="712">
        <v>840</v>
      </c>
    </row>
    <row r="30" spans="1:16" x14ac:dyDescent="0.15">
      <c r="A30" s="710" t="s">
        <v>392</v>
      </c>
      <c r="B30" s="659">
        <v>6121</v>
      </c>
      <c r="C30" s="711">
        <v>0</v>
      </c>
      <c r="D30" s="711">
        <v>0</v>
      </c>
      <c r="E30" s="711">
        <v>0</v>
      </c>
      <c r="F30" s="711">
        <v>0</v>
      </c>
      <c r="G30" s="711">
        <v>0</v>
      </c>
      <c r="H30" s="711">
        <v>0</v>
      </c>
      <c r="I30" s="711">
        <v>60</v>
      </c>
      <c r="J30" s="711">
        <v>60</v>
      </c>
      <c r="K30" s="711">
        <v>60</v>
      </c>
      <c r="L30" s="711">
        <v>60</v>
      </c>
      <c r="M30" s="711">
        <v>60</v>
      </c>
      <c r="N30" s="711">
        <v>60</v>
      </c>
      <c r="O30" s="678">
        <f t="shared" si="5"/>
        <v>360</v>
      </c>
      <c r="P30" s="712">
        <v>660</v>
      </c>
    </row>
    <row r="31" spans="1:16" s="309" customFormat="1" x14ac:dyDescent="0.15">
      <c r="A31" s="710" t="s">
        <v>432</v>
      </c>
      <c r="B31" s="659">
        <v>6126</v>
      </c>
      <c r="C31" s="711">
        <v>0</v>
      </c>
      <c r="D31" s="711">
        <v>0</v>
      </c>
      <c r="E31" s="711">
        <v>0</v>
      </c>
      <c r="F31" s="711">
        <v>0</v>
      </c>
      <c r="G31" s="711">
        <v>0</v>
      </c>
      <c r="H31" s="711">
        <v>373.8</v>
      </c>
      <c r="I31" s="711">
        <v>180</v>
      </c>
      <c r="J31" s="711">
        <v>0</v>
      </c>
      <c r="K31" s="711">
        <v>0</v>
      </c>
      <c r="L31" s="711">
        <v>0</v>
      </c>
      <c r="M31" s="711">
        <v>0</v>
      </c>
      <c r="N31" s="711">
        <v>0</v>
      </c>
      <c r="O31" s="678">
        <f t="shared" si="5"/>
        <v>553.79999999999995</v>
      </c>
      <c r="P31" s="712">
        <v>420</v>
      </c>
    </row>
    <row r="32" spans="1:16" x14ac:dyDescent="0.15">
      <c r="A32" s="710" t="s">
        <v>412</v>
      </c>
      <c r="B32" s="659">
        <v>6131</v>
      </c>
      <c r="C32" s="711">
        <v>229.25</v>
      </c>
      <c r="D32" s="711">
        <v>174.45</v>
      </c>
      <c r="E32" s="711">
        <v>170.76</v>
      </c>
      <c r="F32" s="711">
        <v>112.7</v>
      </c>
      <c r="G32" s="711">
        <v>97.66</v>
      </c>
      <c r="H32" s="711">
        <v>103.7</v>
      </c>
      <c r="I32" s="711">
        <v>175</v>
      </c>
      <c r="J32" s="711">
        <v>175</v>
      </c>
      <c r="K32" s="711">
        <v>125</v>
      </c>
      <c r="L32" s="711">
        <v>120</v>
      </c>
      <c r="M32" s="711">
        <v>120</v>
      </c>
      <c r="N32" s="711">
        <v>200</v>
      </c>
      <c r="O32" s="678">
        <f t="shared" si="5"/>
        <v>1803.52</v>
      </c>
      <c r="P32" s="712">
        <v>1835</v>
      </c>
    </row>
    <row r="33" spans="1:16" x14ac:dyDescent="0.15">
      <c r="A33" s="710" t="s">
        <v>345</v>
      </c>
      <c r="B33" s="659">
        <v>6152</v>
      </c>
      <c r="C33" s="711">
        <v>0</v>
      </c>
      <c r="D33" s="711">
        <v>0</v>
      </c>
      <c r="E33" s="711">
        <v>0</v>
      </c>
      <c r="F33" s="711">
        <v>0</v>
      </c>
      <c r="G33" s="711">
        <v>0</v>
      </c>
      <c r="H33" s="711">
        <v>3626.46</v>
      </c>
      <c r="I33" s="711">
        <v>0</v>
      </c>
      <c r="J33" s="711">
        <v>0</v>
      </c>
      <c r="K33" s="711">
        <v>0</v>
      </c>
      <c r="L33" s="711">
        <v>0</v>
      </c>
      <c r="M33" s="711">
        <v>0</v>
      </c>
      <c r="N33" s="711">
        <v>0</v>
      </c>
      <c r="O33" s="678">
        <f t="shared" si="5"/>
        <v>3626.46</v>
      </c>
      <c r="P33" s="712">
        <v>3700</v>
      </c>
    </row>
    <row r="34" spans="1:16" x14ac:dyDescent="0.15">
      <c r="A34" s="710" t="s">
        <v>433</v>
      </c>
      <c r="B34" s="659">
        <v>6185</v>
      </c>
      <c r="C34" s="711">
        <v>0</v>
      </c>
      <c r="D34" s="711">
        <v>0</v>
      </c>
      <c r="E34" s="711">
        <v>0</v>
      </c>
      <c r="F34" s="711">
        <v>0</v>
      </c>
      <c r="G34" s="711">
        <v>0</v>
      </c>
      <c r="H34" s="711">
        <v>0</v>
      </c>
      <c r="I34" s="711">
        <v>0</v>
      </c>
      <c r="J34" s="711">
        <v>0</v>
      </c>
      <c r="K34" s="711">
        <v>0</v>
      </c>
      <c r="L34" s="711">
        <v>0</v>
      </c>
      <c r="M34" s="711">
        <v>0</v>
      </c>
      <c r="N34" s="711">
        <v>0</v>
      </c>
      <c r="O34" s="678">
        <f t="shared" si="5"/>
        <v>0</v>
      </c>
      <c r="P34" s="712">
        <v>400</v>
      </c>
    </row>
    <row r="35" spans="1:16" x14ac:dyDescent="0.15">
      <c r="A35" s="710" t="s">
        <v>398</v>
      </c>
      <c r="B35" s="659">
        <v>6510</v>
      </c>
      <c r="C35" s="711">
        <v>0</v>
      </c>
      <c r="D35" s="711">
        <v>0</v>
      </c>
      <c r="E35" s="711">
        <v>0</v>
      </c>
      <c r="F35" s="711">
        <v>0</v>
      </c>
      <c r="G35" s="711">
        <v>0</v>
      </c>
      <c r="H35" s="711">
        <v>204</v>
      </c>
      <c r="I35" s="711">
        <v>0</v>
      </c>
      <c r="J35" s="711">
        <v>0</v>
      </c>
      <c r="K35" s="711">
        <v>0</v>
      </c>
      <c r="L35" s="711">
        <v>0</v>
      </c>
      <c r="M35" s="711">
        <v>0</v>
      </c>
      <c r="N35" s="711">
        <v>0</v>
      </c>
      <c r="O35" s="678">
        <f t="shared" si="5"/>
        <v>204</v>
      </c>
      <c r="P35" s="712">
        <v>0</v>
      </c>
    </row>
    <row r="36" spans="1:16" x14ac:dyDescent="0.15">
      <c r="A36" s="778" t="s">
        <v>209</v>
      </c>
      <c r="B36" s="778"/>
      <c r="C36" s="678">
        <f t="shared" ref="C36:P36" si="6">SUM(C25:C35)</f>
        <v>1943.8899999999999</v>
      </c>
      <c r="D36" s="678">
        <f t="shared" si="6"/>
        <v>3403.1099999999997</v>
      </c>
      <c r="E36" s="678">
        <f t="shared" si="6"/>
        <v>2576.71</v>
      </c>
      <c r="F36" s="678">
        <f t="shared" si="6"/>
        <v>1237.05</v>
      </c>
      <c r="G36" s="678">
        <f t="shared" si="6"/>
        <v>1428.5000000000002</v>
      </c>
      <c r="H36" s="678">
        <f t="shared" si="6"/>
        <v>6474.98</v>
      </c>
      <c r="I36" s="678">
        <f t="shared" si="6"/>
        <v>4650</v>
      </c>
      <c r="J36" s="678">
        <f t="shared" si="6"/>
        <v>2590</v>
      </c>
      <c r="K36" s="678">
        <f t="shared" si="6"/>
        <v>2670</v>
      </c>
      <c r="L36" s="678">
        <f t="shared" si="6"/>
        <v>2115</v>
      </c>
      <c r="M36" s="678">
        <f t="shared" si="6"/>
        <v>2985</v>
      </c>
      <c r="N36" s="678">
        <f t="shared" si="6"/>
        <v>3565</v>
      </c>
      <c r="O36" s="713">
        <f t="shared" si="6"/>
        <v>35639.24</v>
      </c>
      <c r="P36" s="712">
        <f t="shared" si="6"/>
        <v>38900</v>
      </c>
    </row>
    <row r="37" spans="1:16" x14ac:dyDescent="0.15">
      <c r="A37" s="177"/>
      <c r="B37" s="17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178"/>
      <c r="P37" s="408"/>
    </row>
    <row r="38" spans="1:16" x14ac:dyDescent="0.15">
      <c r="A38" s="409" t="s">
        <v>28</v>
      </c>
      <c r="B38" s="409"/>
      <c r="C38" s="312">
        <f t="shared" ref="C38:P38" si="7">C21-C36</f>
        <v>-1129.2199999999998</v>
      </c>
      <c r="D38" s="312">
        <f t="shared" si="7"/>
        <v>5908.9500000000016</v>
      </c>
      <c r="E38" s="312">
        <f t="shared" si="7"/>
        <v>-443.90000000000055</v>
      </c>
      <c r="F38" s="312">
        <f t="shared" si="7"/>
        <v>-475.1099999999999</v>
      </c>
      <c r="G38" s="312">
        <f t="shared" si="7"/>
        <v>-787.58000000000015</v>
      </c>
      <c r="H38" s="312">
        <f t="shared" si="7"/>
        <v>-2499.17</v>
      </c>
      <c r="I38" s="312">
        <f t="shared" si="7"/>
        <v>4112.8300000000017</v>
      </c>
      <c r="J38" s="312">
        <f t="shared" si="7"/>
        <v>122.5</v>
      </c>
      <c r="K38" s="312">
        <f t="shared" si="7"/>
        <v>587</v>
      </c>
      <c r="L38" s="312">
        <f t="shared" si="7"/>
        <v>515</v>
      </c>
      <c r="M38" s="312">
        <f t="shared" si="7"/>
        <v>1100</v>
      </c>
      <c r="N38" s="312">
        <f t="shared" si="7"/>
        <v>-837.5</v>
      </c>
      <c r="O38" s="312">
        <f t="shared" si="7"/>
        <v>6173.7999999999956</v>
      </c>
      <c r="P38" s="312">
        <f t="shared" si="7"/>
        <v>8209.75</v>
      </c>
    </row>
    <row r="39" spans="1:16" x14ac:dyDescent="0.15">
      <c r="A39" s="313"/>
      <c r="B39" s="143"/>
      <c r="C39" s="44"/>
      <c r="D39" s="44"/>
      <c r="E39" s="44"/>
      <c r="F39" s="44"/>
      <c r="G39" s="44"/>
      <c r="H39" s="143"/>
      <c r="I39" s="143"/>
      <c r="J39" s="143"/>
      <c r="K39" s="44"/>
      <c r="L39" s="223"/>
      <c r="M39" s="223"/>
      <c r="O39" s="224"/>
      <c r="P39" s="224"/>
    </row>
    <row r="40" spans="1:16" x14ac:dyDescent="0.15">
      <c r="A40" s="313"/>
      <c r="B40" s="714"/>
      <c r="C40" s="715"/>
      <c r="D40" s="654"/>
      <c r="E40" s="654"/>
      <c r="F40" s="654"/>
      <c r="G40" s="654"/>
      <c r="H40" s="654"/>
      <c r="I40" s="654"/>
      <c r="J40" s="344"/>
      <c r="K40" s="341"/>
      <c r="L40" s="223"/>
      <c r="M40" s="223"/>
      <c r="O40" s="224"/>
      <c r="P40" s="224"/>
    </row>
    <row r="41" spans="1:16" x14ac:dyDescent="0.15">
      <c r="A41" s="716"/>
      <c r="B41" s="714"/>
      <c r="C41" s="714"/>
      <c r="D41" s="654"/>
      <c r="E41" s="654"/>
      <c r="F41" s="654"/>
      <c r="G41" s="654"/>
      <c r="H41" s="654"/>
      <c r="I41" s="654"/>
      <c r="J41" s="344"/>
      <c r="K41" s="341"/>
      <c r="L41" s="223"/>
      <c r="M41" s="223"/>
      <c r="O41" s="224"/>
      <c r="P41" s="224"/>
    </row>
    <row r="42" spans="1:16" ht="14" x14ac:dyDescent="0.15">
      <c r="A42" s="313"/>
      <c r="B42" s="714"/>
      <c r="C42" s="534"/>
      <c r="D42" s="654"/>
      <c r="E42" s="654"/>
      <c r="F42" s="654"/>
      <c r="G42" s="654"/>
      <c r="H42" s="654"/>
      <c r="I42" s="654"/>
      <c r="J42" s="344"/>
      <c r="K42" s="341"/>
      <c r="L42" s="223"/>
      <c r="M42" s="223"/>
      <c r="O42" s="224"/>
      <c r="P42" s="224"/>
    </row>
    <row r="43" spans="1:16" ht="14" x14ac:dyDescent="0.15">
      <c r="A43" s="313"/>
      <c r="B43" s="717"/>
      <c r="C43" s="535"/>
      <c r="D43" s="44"/>
      <c r="E43" s="44"/>
      <c r="F43" s="44"/>
      <c r="G43" s="44"/>
      <c r="H43" s="143"/>
      <c r="I43" s="143"/>
      <c r="J43" s="344"/>
      <c r="K43" s="341"/>
      <c r="L43" s="223"/>
      <c r="M43" s="223"/>
      <c r="O43" s="224"/>
      <c r="P43" s="224"/>
    </row>
    <row r="44" spans="1:16" ht="14" x14ac:dyDescent="0.15">
      <c r="A44" s="313"/>
      <c r="B44" s="717"/>
      <c r="C44" s="535"/>
      <c r="D44" s="44"/>
      <c r="E44" s="44"/>
      <c r="F44" s="44"/>
      <c r="G44" s="44"/>
      <c r="H44" s="143"/>
      <c r="I44" s="143"/>
      <c r="J44" s="345"/>
      <c r="K44" s="346"/>
      <c r="L44" s="223"/>
      <c r="M44" s="223"/>
      <c r="O44" s="224"/>
      <c r="P44" s="224"/>
    </row>
    <row r="45" spans="1:16" ht="14" x14ac:dyDescent="0.15">
      <c r="A45" s="716"/>
      <c r="B45" s="313"/>
      <c r="C45" s="536"/>
      <c r="D45" s="313"/>
      <c r="E45" s="313"/>
      <c r="F45" s="313"/>
      <c r="G45" s="313"/>
      <c r="H45" s="313"/>
      <c r="I45" s="313"/>
      <c r="J45" s="344"/>
      <c r="K45" s="341"/>
      <c r="L45" s="223"/>
      <c r="M45" s="223"/>
      <c r="O45" s="224"/>
      <c r="P45" s="224"/>
    </row>
    <row r="46" spans="1:16" x14ac:dyDescent="0.15">
      <c r="A46" s="313"/>
      <c r="B46" s="313"/>
      <c r="C46" s="313"/>
      <c r="D46" s="313"/>
      <c r="E46" s="313"/>
      <c r="F46" s="313"/>
      <c r="G46" s="313"/>
      <c r="H46" s="313"/>
      <c r="I46" s="313"/>
      <c r="J46" s="344"/>
      <c r="K46" s="341"/>
      <c r="L46" s="223"/>
      <c r="M46" s="223"/>
      <c r="O46" s="224"/>
      <c r="P46" s="224"/>
    </row>
    <row r="47" spans="1:16" x14ac:dyDescent="0.15">
      <c r="A47" s="313"/>
      <c r="B47" s="313"/>
      <c r="C47" s="313"/>
      <c r="D47" s="313"/>
      <c r="E47" s="313"/>
      <c r="F47" s="313"/>
      <c r="G47" s="313"/>
      <c r="H47" s="313"/>
      <c r="I47" s="313"/>
      <c r="J47" s="344"/>
      <c r="K47" s="341"/>
      <c r="L47" s="223"/>
      <c r="M47" s="223"/>
      <c r="O47" s="224"/>
      <c r="P47" s="224"/>
    </row>
    <row r="48" spans="1:16" x14ac:dyDescent="0.15">
      <c r="A48" s="313"/>
      <c r="B48" s="313"/>
      <c r="C48" s="313"/>
      <c r="D48" s="313"/>
      <c r="E48" s="313"/>
      <c r="F48" s="313"/>
      <c r="G48" s="313"/>
      <c r="H48" s="313"/>
      <c r="I48" s="313"/>
      <c r="J48" s="347"/>
      <c r="K48" s="348"/>
      <c r="L48" s="223"/>
      <c r="M48" s="223"/>
      <c r="O48" s="224"/>
      <c r="P48" s="224"/>
    </row>
    <row r="49" spans="1:16" x14ac:dyDescent="0.15">
      <c r="C49" s="349"/>
      <c r="F49" s="223"/>
      <c r="G49" s="223"/>
      <c r="L49" s="223"/>
      <c r="M49" s="223"/>
      <c r="O49" s="224"/>
      <c r="P49" s="224"/>
    </row>
    <row r="50" spans="1:16" x14ac:dyDescent="0.15">
      <c r="A50" s="324"/>
      <c r="B50" s="324"/>
      <c r="C50" s="350"/>
      <c r="D50" s="324"/>
      <c r="E50" s="324"/>
      <c r="F50" s="324"/>
      <c r="G50" s="324"/>
      <c r="H50" s="324"/>
      <c r="I50" s="324"/>
      <c r="L50" s="223"/>
      <c r="M50" s="223"/>
      <c r="O50" s="224"/>
      <c r="P50" s="224"/>
    </row>
    <row r="51" spans="1:16" x14ac:dyDescent="0.15">
      <c r="C51" s="351"/>
      <c r="F51" s="223"/>
      <c r="G51" s="223"/>
      <c r="L51" s="223"/>
      <c r="M51" s="223"/>
      <c r="O51" s="224"/>
      <c r="P51" s="224"/>
    </row>
    <row r="52" spans="1:16" x14ac:dyDescent="0.15">
      <c r="C52" s="352"/>
      <c r="F52" s="223"/>
      <c r="G52" s="223"/>
      <c r="L52" s="223"/>
      <c r="M52" s="223"/>
      <c r="O52" s="224"/>
      <c r="P52" s="224"/>
    </row>
    <row r="53" spans="1:16" x14ac:dyDescent="0.15">
      <c r="C53" s="718"/>
      <c r="F53" s="223"/>
      <c r="G53" s="223"/>
      <c r="L53" s="223"/>
      <c r="M53" s="223"/>
      <c r="O53" s="224"/>
      <c r="P53" s="224"/>
    </row>
    <row r="54" spans="1:16" x14ac:dyDescent="0.15">
      <c r="C54" s="208"/>
      <c r="F54" s="223"/>
      <c r="G54" s="223"/>
      <c r="L54" s="223"/>
      <c r="M54" s="223"/>
      <c r="O54" s="224"/>
      <c r="P54" s="224"/>
    </row>
    <row r="55" spans="1:16" x14ac:dyDescent="0.15">
      <c r="C55" s="208"/>
      <c r="F55" s="223"/>
      <c r="G55" s="223"/>
      <c r="L55" s="223"/>
      <c r="M55" s="223"/>
      <c r="O55" s="224"/>
      <c r="P55" s="224"/>
    </row>
    <row r="56" spans="1:16" x14ac:dyDescent="0.15">
      <c r="C56" s="208"/>
      <c r="F56" s="223"/>
      <c r="G56" s="223"/>
      <c r="L56" s="223"/>
      <c r="M56" s="223"/>
      <c r="O56" s="224"/>
      <c r="P56" s="224"/>
    </row>
    <row r="57" spans="1:16" x14ac:dyDescent="0.15">
      <c r="C57" s="208"/>
      <c r="F57" s="223"/>
      <c r="G57" s="223"/>
      <c r="L57" s="223"/>
      <c r="M57" s="223"/>
      <c r="O57" s="224"/>
      <c r="P57" s="224"/>
    </row>
    <row r="58" spans="1:16" x14ac:dyDescent="0.15">
      <c r="C58" s="208"/>
      <c r="F58" s="223"/>
      <c r="G58" s="223"/>
      <c r="L58" s="223"/>
      <c r="M58" s="223"/>
      <c r="O58" s="224"/>
      <c r="P58" s="224"/>
    </row>
    <row r="59" spans="1:16" x14ac:dyDescent="0.15">
      <c r="C59" s="208"/>
      <c r="F59" s="223"/>
      <c r="G59" s="223"/>
      <c r="L59" s="223"/>
      <c r="M59" s="223"/>
      <c r="O59" s="224"/>
      <c r="P59" s="224"/>
    </row>
    <row r="60" spans="1:16" x14ac:dyDescent="0.15">
      <c r="C60" s="208"/>
      <c r="F60" s="223"/>
      <c r="G60" s="223"/>
      <c r="L60" s="223"/>
      <c r="M60" s="223"/>
      <c r="O60" s="224"/>
      <c r="P60" s="224"/>
    </row>
    <row r="61" spans="1:16" x14ac:dyDescent="0.15">
      <c r="F61" s="223"/>
      <c r="G61" s="223"/>
      <c r="L61" s="223"/>
      <c r="M61" s="223"/>
      <c r="O61" s="224"/>
      <c r="P61" s="224"/>
    </row>
  </sheetData>
  <mergeCells count="8">
    <mergeCell ref="O3:O4"/>
    <mergeCell ref="P3:P4"/>
    <mergeCell ref="A36:B36"/>
    <mergeCell ref="A3:N3"/>
    <mergeCell ref="A13:B13"/>
    <mergeCell ref="A19:B19"/>
    <mergeCell ref="A21:B21"/>
    <mergeCell ref="A22:B22"/>
  </mergeCells>
  <pageMargins left="0.75" right="0.75" top="1" bottom="1" header="0.5" footer="0.5"/>
  <pageSetup scale="7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48"/>
  <sheetViews>
    <sheetView workbookViewId="0">
      <pane xSplit="2" topLeftCell="C1" activePane="topRight" state="frozen"/>
      <selection pane="topRight" activeCell="C34" sqref="C34:N37"/>
    </sheetView>
  </sheetViews>
  <sheetFormatPr baseColWidth="10" defaultColWidth="9.1640625" defaultRowHeight="13" x14ac:dyDescent="0.15"/>
  <cols>
    <col min="1" max="1" width="22.6640625" style="223" customWidth="1"/>
    <col min="2" max="2" width="9.1640625" style="223"/>
    <col min="3" max="5" width="9.1640625" style="223" customWidth="1"/>
    <col min="6" max="6" width="9.1640625" style="224" customWidth="1"/>
    <col min="7" max="7" width="11.5" style="224" customWidth="1"/>
    <col min="8" max="11" width="9.1640625" style="223" customWidth="1"/>
    <col min="12" max="12" width="12.83203125" style="224" customWidth="1"/>
    <col min="13" max="13" width="9.6640625" style="224" customWidth="1"/>
    <col min="14" max="14" width="10.5" style="355" customWidth="1"/>
    <col min="15" max="16" width="10.33203125" style="223" bestFit="1" customWidth="1"/>
    <col min="17" max="16384" width="9.1640625" style="223"/>
  </cols>
  <sheetData>
    <row r="1" spans="1:16" x14ac:dyDescent="0.15">
      <c r="A1" s="177" t="s">
        <v>434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78"/>
    </row>
    <row r="2" spans="1:16" x14ac:dyDescent="0.15">
      <c r="A2" s="177" t="s">
        <v>435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78"/>
    </row>
    <row r="3" spans="1:16" x14ac:dyDescent="0.15">
      <c r="A3" s="777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4" t="s">
        <v>265</v>
      </c>
      <c r="P3" s="774" t="s">
        <v>169</v>
      </c>
    </row>
    <row r="4" spans="1:16" s="225" customFormat="1" ht="22" x14ac:dyDescent="0.15">
      <c r="A4" s="390" t="s">
        <v>170</v>
      </c>
      <c r="B4" s="391" t="s">
        <v>171</v>
      </c>
      <c r="C4" s="391" t="s">
        <v>436</v>
      </c>
      <c r="D4" s="391" t="s">
        <v>437</v>
      </c>
      <c r="E4" s="391" t="s">
        <v>438</v>
      </c>
      <c r="F4" s="391" t="s">
        <v>439</v>
      </c>
      <c r="G4" s="391" t="s">
        <v>417</v>
      </c>
      <c r="H4" s="391" t="s">
        <v>367</v>
      </c>
      <c r="I4" s="391" t="s">
        <v>178</v>
      </c>
      <c r="J4" s="391" t="s">
        <v>179</v>
      </c>
      <c r="K4" s="391" t="s">
        <v>180</v>
      </c>
      <c r="L4" s="391" t="s">
        <v>181</v>
      </c>
      <c r="M4" s="391" t="s">
        <v>182</v>
      </c>
      <c r="N4" s="391" t="s">
        <v>183</v>
      </c>
      <c r="O4" s="759"/>
      <c r="P4" s="759"/>
    </row>
    <row r="5" spans="1:16" s="225" customFormat="1" x14ac:dyDescent="0.15">
      <c r="A5" s="394" t="s">
        <v>4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  <c r="P5" s="396"/>
    </row>
    <row r="6" spans="1:16" s="353" customFormat="1" x14ac:dyDescent="0.15">
      <c r="A6" s="719" t="s">
        <v>418</v>
      </c>
      <c r="B6" s="720">
        <v>5108</v>
      </c>
      <c r="C6" s="721">
        <v>86.96</v>
      </c>
      <c r="D6" s="721">
        <v>40</v>
      </c>
      <c r="E6" s="721">
        <v>200</v>
      </c>
      <c r="F6" s="721">
        <v>0</v>
      </c>
      <c r="G6" s="721">
        <v>0</v>
      </c>
      <c r="H6" s="721">
        <v>0</v>
      </c>
      <c r="I6" s="721">
        <v>0</v>
      </c>
      <c r="J6" s="721">
        <v>0</v>
      </c>
      <c r="K6" s="721">
        <v>0</v>
      </c>
      <c r="L6" s="721"/>
      <c r="M6" s="721"/>
      <c r="N6" s="721"/>
      <c r="O6" s="722">
        <f t="shared" ref="O6:O12" si="0">C6+D6+E6+F6+G6+H6+I6+J6+K6+L6+M6+N6</f>
        <v>326.95999999999998</v>
      </c>
      <c r="P6" s="427">
        <v>161</v>
      </c>
    </row>
    <row r="7" spans="1:16" s="225" customFormat="1" x14ac:dyDescent="0.15">
      <c r="A7" s="723" t="s">
        <v>419</v>
      </c>
      <c r="B7" s="659">
        <v>5201</v>
      </c>
      <c r="C7" s="724">
        <v>569.87</v>
      </c>
      <c r="D7" s="724">
        <v>486.37</v>
      </c>
      <c r="E7" s="724">
        <v>482.2</v>
      </c>
      <c r="F7" s="724">
        <v>437.18</v>
      </c>
      <c r="G7" s="724">
        <v>0</v>
      </c>
      <c r="H7" s="724">
        <v>1378.41</v>
      </c>
      <c r="I7" s="724">
        <v>1500</v>
      </c>
      <c r="J7" s="724">
        <v>1950</v>
      </c>
      <c r="K7" s="724">
        <v>1250</v>
      </c>
      <c r="L7" s="724">
        <v>1800</v>
      </c>
      <c r="M7" s="724">
        <v>1000</v>
      </c>
      <c r="N7" s="724">
        <v>1800</v>
      </c>
      <c r="O7" s="722">
        <f t="shared" si="0"/>
        <v>12654.03</v>
      </c>
      <c r="P7" s="393">
        <v>13880</v>
      </c>
    </row>
    <row r="8" spans="1:16" s="225" customFormat="1" x14ac:dyDescent="0.15">
      <c r="A8" s="723" t="s">
        <v>420</v>
      </c>
      <c r="B8" s="659">
        <v>5202</v>
      </c>
      <c r="C8" s="724">
        <v>971.02</v>
      </c>
      <c r="D8" s="724">
        <v>430.96</v>
      </c>
      <c r="E8" s="724">
        <v>343.1</v>
      </c>
      <c r="F8" s="724">
        <v>163.05000000000001</v>
      </c>
      <c r="G8" s="724">
        <v>19.13</v>
      </c>
      <c r="H8" s="724">
        <v>313.89</v>
      </c>
      <c r="I8" s="724">
        <v>675</v>
      </c>
      <c r="J8" s="724">
        <v>700</v>
      </c>
      <c r="K8" s="724">
        <v>520</v>
      </c>
      <c r="L8" s="724">
        <v>1000</v>
      </c>
      <c r="M8" s="724">
        <v>320</v>
      </c>
      <c r="N8" s="724">
        <v>1100</v>
      </c>
      <c r="O8" s="722">
        <f t="shared" si="0"/>
        <v>6556.15</v>
      </c>
      <c r="P8" s="393">
        <v>7620</v>
      </c>
    </row>
    <row r="9" spans="1:16" s="225" customFormat="1" x14ac:dyDescent="0.15">
      <c r="A9" s="723" t="s">
        <v>421</v>
      </c>
      <c r="B9" s="659">
        <v>5203</v>
      </c>
      <c r="C9" s="724">
        <v>6703.05</v>
      </c>
      <c r="D9" s="724">
        <v>1974.96</v>
      </c>
      <c r="E9" s="724">
        <v>1189.3</v>
      </c>
      <c r="F9" s="724">
        <v>1994.66</v>
      </c>
      <c r="G9" s="724">
        <v>429.12</v>
      </c>
      <c r="H9" s="724">
        <v>6156.92</v>
      </c>
      <c r="I9" s="724">
        <v>5500</v>
      </c>
      <c r="J9" s="724">
        <v>7800</v>
      </c>
      <c r="K9" s="724">
        <v>3200</v>
      </c>
      <c r="L9" s="724">
        <v>9500</v>
      </c>
      <c r="M9" s="724">
        <v>5800</v>
      </c>
      <c r="N9" s="724">
        <v>8250</v>
      </c>
      <c r="O9" s="722">
        <f t="shared" si="0"/>
        <v>58498.01</v>
      </c>
      <c r="P9" s="393">
        <v>63525</v>
      </c>
    </row>
    <row r="10" spans="1:16" s="225" customFormat="1" x14ac:dyDescent="0.15">
      <c r="A10" s="723" t="s">
        <v>422</v>
      </c>
      <c r="B10" s="659">
        <v>5205</v>
      </c>
      <c r="C10" s="724">
        <v>0</v>
      </c>
      <c r="D10" s="724">
        <v>0</v>
      </c>
      <c r="E10" s="724">
        <v>58.67</v>
      </c>
      <c r="F10" s="724">
        <v>0</v>
      </c>
      <c r="G10" s="724">
        <v>0</v>
      </c>
      <c r="H10" s="724">
        <v>0</v>
      </c>
      <c r="I10" s="724">
        <v>0</v>
      </c>
      <c r="J10" s="724">
        <v>0</v>
      </c>
      <c r="K10" s="724">
        <v>2</v>
      </c>
      <c r="L10" s="724">
        <v>0</v>
      </c>
      <c r="M10" s="724">
        <v>0</v>
      </c>
      <c r="N10" s="724">
        <v>0</v>
      </c>
      <c r="O10" s="722">
        <f t="shared" si="0"/>
        <v>60.67</v>
      </c>
      <c r="P10" s="393">
        <v>90</v>
      </c>
    </row>
    <row r="11" spans="1:16" s="225" customFormat="1" x14ac:dyDescent="0.15">
      <c r="A11" s="723" t="s">
        <v>411</v>
      </c>
      <c r="B11" s="659">
        <v>5210</v>
      </c>
      <c r="C11" s="724">
        <v>101.1</v>
      </c>
      <c r="D11" s="724">
        <v>42.4</v>
      </c>
      <c r="E11" s="724">
        <v>0</v>
      </c>
      <c r="F11" s="724">
        <v>0</v>
      </c>
      <c r="G11" s="724">
        <v>0</v>
      </c>
      <c r="H11" s="724">
        <v>38</v>
      </c>
      <c r="I11" s="724">
        <v>300</v>
      </c>
      <c r="J11" s="724">
        <v>90</v>
      </c>
      <c r="K11" s="724">
        <v>10</v>
      </c>
      <c r="L11" s="724">
        <v>100</v>
      </c>
      <c r="M11" s="724">
        <v>0</v>
      </c>
      <c r="N11" s="724">
        <v>0</v>
      </c>
      <c r="O11" s="722">
        <f t="shared" si="0"/>
        <v>681.5</v>
      </c>
      <c r="P11" s="393">
        <v>885</v>
      </c>
    </row>
    <row r="12" spans="1:16" s="225" customFormat="1" x14ac:dyDescent="0.15">
      <c r="A12" s="723" t="s">
        <v>424</v>
      </c>
      <c r="B12" s="659">
        <v>5242</v>
      </c>
      <c r="C12" s="724">
        <v>66.89</v>
      </c>
      <c r="D12" s="724">
        <v>0</v>
      </c>
      <c r="E12" s="724">
        <v>711.29</v>
      </c>
      <c r="F12" s="724">
        <v>0</v>
      </c>
      <c r="G12" s="724">
        <v>0</v>
      </c>
      <c r="H12" s="724">
        <v>15</v>
      </c>
      <c r="I12" s="724"/>
      <c r="J12" s="724">
        <v>15</v>
      </c>
      <c r="K12" s="724">
        <v>0</v>
      </c>
      <c r="L12" s="724">
        <v>30</v>
      </c>
      <c r="M12" s="724">
        <v>0</v>
      </c>
      <c r="N12" s="724">
        <v>0</v>
      </c>
      <c r="O12" s="722">
        <f t="shared" si="0"/>
        <v>838.18</v>
      </c>
      <c r="P12" s="393">
        <v>285</v>
      </c>
    </row>
    <row r="13" spans="1:16" s="303" customFormat="1" x14ac:dyDescent="0.15">
      <c r="A13" s="778" t="s">
        <v>101</v>
      </c>
      <c r="B13" s="779"/>
      <c r="C13" s="725">
        <f>SUM(C6:C12)</f>
        <v>8498.89</v>
      </c>
      <c r="D13" s="725">
        <f t="shared" ref="D13:O13" si="1">SUM(D6:D12)</f>
        <v>2974.69</v>
      </c>
      <c r="E13" s="725">
        <f t="shared" si="1"/>
        <v>2984.5600000000004</v>
      </c>
      <c r="F13" s="725">
        <f t="shared" si="1"/>
        <v>2594.8900000000003</v>
      </c>
      <c r="G13" s="725">
        <f t="shared" si="1"/>
        <v>448.25</v>
      </c>
      <c r="H13" s="725">
        <f t="shared" si="1"/>
        <v>7902.22</v>
      </c>
      <c r="I13" s="725">
        <f t="shared" si="1"/>
        <v>7975</v>
      </c>
      <c r="J13" s="725">
        <f t="shared" si="1"/>
        <v>10555</v>
      </c>
      <c r="K13" s="725">
        <f t="shared" si="1"/>
        <v>4982</v>
      </c>
      <c r="L13" s="725">
        <f t="shared" si="1"/>
        <v>12430</v>
      </c>
      <c r="M13" s="725">
        <f t="shared" si="1"/>
        <v>7120</v>
      </c>
      <c r="N13" s="725">
        <f t="shared" si="1"/>
        <v>11150</v>
      </c>
      <c r="O13" s="725">
        <f t="shared" si="1"/>
        <v>79615.499999999985</v>
      </c>
      <c r="P13" s="406">
        <f>SUM(P6:P12)</f>
        <v>86446</v>
      </c>
    </row>
    <row r="14" spans="1:16" s="302" customFormat="1" x14ac:dyDescent="0.15">
      <c r="A14" s="397" t="s">
        <v>376</v>
      </c>
      <c r="B14" s="398"/>
      <c r="C14" s="428"/>
      <c r="D14" s="428"/>
      <c r="E14" s="428"/>
      <c r="F14" s="428"/>
      <c r="G14" s="428"/>
      <c r="H14" s="428"/>
      <c r="I14" s="398"/>
      <c r="J14" s="398"/>
      <c r="K14" s="398"/>
      <c r="L14" s="398"/>
      <c r="M14" s="398"/>
      <c r="N14" s="398"/>
      <c r="O14" s="401"/>
      <c r="P14" s="401"/>
    </row>
    <row r="15" spans="1:16" s="304" customFormat="1" x14ac:dyDescent="0.15">
      <c r="A15" s="726" t="s">
        <v>377</v>
      </c>
      <c r="B15" s="664">
        <v>5901</v>
      </c>
      <c r="C15" s="665">
        <v>370.42</v>
      </c>
      <c r="D15" s="665">
        <v>316.14</v>
      </c>
      <c r="E15" s="665">
        <v>313.43</v>
      </c>
      <c r="F15" s="665">
        <v>184.71</v>
      </c>
      <c r="G15" s="665">
        <v>0</v>
      </c>
      <c r="H15" s="665">
        <v>712.88</v>
      </c>
      <c r="I15" s="665">
        <v>975</v>
      </c>
      <c r="J15" s="665">
        <v>1267.5</v>
      </c>
      <c r="K15" s="665">
        <v>812.5</v>
      </c>
      <c r="L15" s="665">
        <v>1170</v>
      </c>
      <c r="M15" s="665">
        <v>650</v>
      </c>
      <c r="N15" s="665">
        <v>1170</v>
      </c>
      <c r="O15" s="668">
        <f>C15+D15+E15+F15+G15+H15+I15+J15+K15+L15+M15+N15</f>
        <v>7942.58</v>
      </c>
      <c r="P15" s="393">
        <v>9022</v>
      </c>
    </row>
    <row r="16" spans="1:16" s="304" customFormat="1" x14ac:dyDescent="0.15">
      <c r="A16" s="726" t="s">
        <v>378</v>
      </c>
      <c r="B16" s="664">
        <v>5902</v>
      </c>
      <c r="C16" s="665">
        <v>631.63</v>
      </c>
      <c r="D16" s="665">
        <v>280.12</v>
      </c>
      <c r="E16" s="665">
        <v>223.01</v>
      </c>
      <c r="F16" s="665">
        <v>105.98</v>
      </c>
      <c r="G16" s="665">
        <v>12.43</v>
      </c>
      <c r="H16" s="665">
        <v>204.03</v>
      </c>
      <c r="I16" s="665">
        <v>438.75</v>
      </c>
      <c r="J16" s="665">
        <v>455</v>
      </c>
      <c r="K16" s="665">
        <v>338</v>
      </c>
      <c r="L16" s="665">
        <v>650</v>
      </c>
      <c r="M16" s="665">
        <v>208</v>
      </c>
      <c r="N16" s="665">
        <v>715</v>
      </c>
      <c r="O16" s="668">
        <f>C16+D16+E16+F16+G16+H16+I16+J16+K16+L16+M16+N16</f>
        <v>4261.95</v>
      </c>
      <c r="P16" s="393">
        <v>4953</v>
      </c>
    </row>
    <row r="17" spans="1:16" s="304" customFormat="1" x14ac:dyDescent="0.15">
      <c r="A17" s="726" t="s">
        <v>379</v>
      </c>
      <c r="B17" s="664">
        <v>5903</v>
      </c>
      <c r="C17" s="665">
        <v>4356.9799999999996</v>
      </c>
      <c r="D17" s="665">
        <v>1283.72</v>
      </c>
      <c r="E17" s="665">
        <v>773.04</v>
      </c>
      <c r="F17" s="665">
        <v>1296.52</v>
      </c>
      <c r="G17" s="665">
        <v>278.93</v>
      </c>
      <c r="H17" s="665">
        <v>4001.99</v>
      </c>
      <c r="I17" s="665">
        <v>3575</v>
      </c>
      <c r="J17" s="665">
        <v>5070</v>
      </c>
      <c r="K17" s="665">
        <v>2080</v>
      </c>
      <c r="L17" s="665">
        <v>6175</v>
      </c>
      <c r="M17" s="665">
        <v>3770</v>
      </c>
      <c r="N17" s="665">
        <v>5362.5</v>
      </c>
      <c r="O17" s="668">
        <f>C17+D17+E17+F17+G17+H17+I17+J17+K17+L17+M17+N17</f>
        <v>38023.68</v>
      </c>
      <c r="P17" s="393">
        <v>41291.25</v>
      </c>
    </row>
    <row r="18" spans="1:16" s="304" customFormat="1" x14ac:dyDescent="0.15">
      <c r="A18" s="778" t="s">
        <v>382</v>
      </c>
      <c r="B18" s="779"/>
      <c r="C18" s="668">
        <f t="shared" ref="C18:O18" si="2">SUM(C15:C17)</f>
        <v>5359.03</v>
      </c>
      <c r="D18" s="668">
        <f t="shared" si="2"/>
        <v>1879.98</v>
      </c>
      <c r="E18" s="668">
        <f t="shared" si="2"/>
        <v>1309.48</v>
      </c>
      <c r="F18" s="668">
        <f t="shared" si="2"/>
        <v>1587.21</v>
      </c>
      <c r="G18" s="668">
        <f t="shared" si="2"/>
        <v>291.36</v>
      </c>
      <c r="H18" s="668">
        <f t="shared" si="2"/>
        <v>4918.8999999999996</v>
      </c>
      <c r="I18" s="668">
        <f t="shared" si="2"/>
        <v>4988.75</v>
      </c>
      <c r="J18" s="668">
        <f t="shared" si="2"/>
        <v>6792.5</v>
      </c>
      <c r="K18" s="668">
        <f t="shared" si="2"/>
        <v>3230.5</v>
      </c>
      <c r="L18" s="668">
        <f t="shared" si="2"/>
        <v>7995</v>
      </c>
      <c r="M18" s="668">
        <f t="shared" si="2"/>
        <v>4628</v>
      </c>
      <c r="N18" s="668">
        <f t="shared" si="2"/>
        <v>7247.5</v>
      </c>
      <c r="O18" s="668">
        <f t="shared" si="2"/>
        <v>50228.21</v>
      </c>
      <c r="P18" s="429">
        <f>SUM(P15:P17)</f>
        <v>55266.25</v>
      </c>
    </row>
    <row r="19" spans="1:16" s="303" customFormat="1" x14ac:dyDescent="0.15">
      <c r="A19" s="402"/>
      <c r="B19" s="403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8"/>
      <c r="P19" s="406"/>
    </row>
    <row r="20" spans="1:16" s="306" customFormat="1" x14ac:dyDescent="0.15">
      <c r="A20" s="778" t="s">
        <v>383</v>
      </c>
      <c r="B20" s="779"/>
      <c r="C20" s="666">
        <f t="shared" ref="C20:P20" si="3">C13-C18</f>
        <v>3139.8599999999997</v>
      </c>
      <c r="D20" s="666">
        <f t="shared" si="3"/>
        <v>1094.71</v>
      </c>
      <c r="E20" s="666">
        <f t="shared" si="3"/>
        <v>1675.0800000000004</v>
      </c>
      <c r="F20" s="666">
        <f t="shared" si="3"/>
        <v>1007.6800000000003</v>
      </c>
      <c r="G20" s="666">
        <f t="shared" si="3"/>
        <v>156.88999999999999</v>
      </c>
      <c r="H20" s="666">
        <f t="shared" si="3"/>
        <v>2983.3200000000006</v>
      </c>
      <c r="I20" s="666">
        <f t="shared" si="3"/>
        <v>2986.25</v>
      </c>
      <c r="J20" s="666">
        <f t="shared" si="3"/>
        <v>3762.5</v>
      </c>
      <c r="K20" s="666">
        <f t="shared" si="3"/>
        <v>1751.5</v>
      </c>
      <c r="L20" s="666">
        <f t="shared" si="3"/>
        <v>4435</v>
      </c>
      <c r="M20" s="666">
        <f t="shared" si="3"/>
        <v>2492</v>
      </c>
      <c r="N20" s="666">
        <f t="shared" si="3"/>
        <v>3902.5</v>
      </c>
      <c r="O20" s="666">
        <f t="shared" si="3"/>
        <v>29387.289999999986</v>
      </c>
      <c r="P20" s="393">
        <f t="shared" si="3"/>
        <v>31179.75</v>
      </c>
    </row>
    <row r="21" spans="1:16" s="304" customFormat="1" ht="15" x14ac:dyDescent="0.2">
      <c r="A21" s="782" t="s">
        <v>384</v>
      </c>
      <c r="B21" s="783"/>
      <c r="C21" s="670">
        <f t="shared" ref="C21:P21" si="4">C20/C13</f>
        <v>0.36944353909745858</v>
      </c>
      <c r="D21" s="670">
        <f t="shared" si="4"/>
        <v>0.36800809496115561</v>
      </c>
      <c r="E21" s="670">
        <f t="shared" si="4"/>
        <v>0.56124855925161499</v>
      </c>
      <c r="F21" s="670">
        <f t="shared" si="4"/>
        <v>0.38833245339879541</v>
      </c>
      <c r="G21" s="670">
        <f t="shared" si="4"/>
        <v>0.35000557724484099</v>
      </c>
      <c r="H21" s="670">
        <f t="shared" si="4"/>
        <v>0.37752935251106656</v>
      </c>
      <c r="I21" s="670">
        <f t="shared" si="4"/>
        <v>0.37445141065830723</v>
      </c>
      <c r="J21" s="670">
        <f t="shared" si="4"/>
        <v>0.35646612979630504</v>
      </c>
      <c r="K21" s="670">
        <f t="shared" si="4"/>
        <v>0.3515656362906463</v>
      </c>
      <c r="L21" s="670">
        <f t="shared" si="4"/>
        <v>0.35679806918744972</v>
      </c>
      <c r="M21" s="670">
        <f t="shared" si="4"/>
        <v>0.35</v>
      </c>
      <c r="N21" s="670">
        <f t="shared" si="4"/>
        <v>0.35</v>
      </c>
      <c r="O21" s="670">
        <f t="shared" si="4"/>
        <v>0.36911518485721989</v>
      </c>
      <c r="P21" s="548">
        <f t="shared" si="4"/>
        <v>0.3606847049024825</v>
      </c>
    </row>
    <row r="22" spans="1:16" x14ac:dyDescent="0.15">
      <c r="A22" s="402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21"/>
      <c r="P22" s="406"/>
    </row>
    <row r="23" spans="1:16" x14ac:dyDescent="0.15">
      <c r="A23" s="409" t="s">
        <v>385</v>
      </c>
      <c r="B23" s="413"/>
      <c r="C23" s="430"/>
      <c r="D23" s="430"/>
      <c r="E23" s="430"/>
      <c r="F23" s="430"/>
      <c r="G23" s="430"/>
      <c r="H23" s="430"/>
      <c r="I23" s="413"/>
      <c r="J23" s="413"/>
      <c r="K23" s="413"/>
      <c r="L23" s="413"/>
      <c r="M23" s="413"/>
      <c r="N23" s="413"/>
      <c r="O23" s="414"/>
      <c r="P23" s="414"/>
    </row>
    <row r="24" spans="1:16" x14ac:dyDescent="0.15">
      <c r="A24" s="723" t="s">
        <v>408</v>
      </c>
      <c r="B24" s="659">
        <v>6001</v>
      </c>
      <c r="C24" s="724">
        <v>1452.35</v>
      </c>
      <c r="D24" s="724">
        <v>1496.71</v>
      </c>
      <c r="E24" s="724">
        <v>1496.71</v>
      </c>
      <c r="F24" s="724">
        <v>1489.19</v>
      </c>
      <c r="G24" s="724">
        <v>1469.32</v>
      </c>
      <c r="H24" s="724">
        <v>1469.32</v>
      </c>
      <c r="I24" s="724">
        <v>1470</v>
      </c>
      <c r="J24" s="724">
        <v>1470</v>
      </c>
      <c r="K24" s="724">
        <v>1470</v>
      </c>
      <c r="L24" s="724">
        <v>1470</v>
      </c>
      <c r="M24" s="724">
        <v>1470</v>
      </c>
      <c r="N24" s="724">
        <v>1470</v>
      </c>
      <c r="O24" s="675">
        <f>C24+D24+E24+F24+G24+H24+I24+J24+K24+L24+M24+N24</f>
        <v>17693.599999999999</v>
      </c>
      <c r="P24" s="408">
        <v>17955</v>
      </c>
    </row>
    <row r="25" spans="1:16" x14ac:dyDescent="0.15">
      <c r="A25" s="723" t="s">
        <v>409</v>
      </c>
      <c r="B25" s="659">
        <v>6003</v>
      </c>
      <c r="C25" s="724">
        <v>400</v>
      </c>
      <c r="D25" s="724">
        <v>400</v>
      </c>
      <c r="E25" s="724">
        <v>400</v>
      </c>
      <c r="F25" s="724">
        <v>500</v>
      </c>
      <c r="G25" s="724">
        <v>0</v>
      </c>
      <c r="H25" s="724">
        <v>500</v>
      </c>
      <c r="I25" s="724">
        <v>500</v>
      </c>
      <c r="J25" s="724">
        <v>500</v>
      </c>
      <c r="K25" s="724">
        <v>500</v>
      </c>
      <c r="L25" s="724">
        <v>500</v>
      </c>
      <c r="M25" s="724">
        <v>500</v>
      </c>
      <c r="N25" s="724">
        <v>500</v>
      </c>
      <c r="O25" s="675">
        <f>C25+D25+E25+F25+G25+H25+I25+J25+K25+L25+M25+N25</f>
        <v>5200</v>
      </c>
      <c r="P25" s="408">
        <v>6000</v>
      </c>
    </row>
    <row r="26" spans="1:16" x14ac:dyDescent="0.15">
      <c r="A26" s="723" t="s">
        <v>410</v>
      </c>
      <c r="B26" s="659">
        <v>6104</v>
      </c>
      <c r="C26" s="724">
        <v>0</v>
      </c>
      <c r="D26" s="724">
        <v>0</v>
      </c>
      <c r="E26" s="724">
        <v>0</v>
      </c>
      <c r="F26" s="724">
        <v>0</v>
      </c>
      <c r="G26" s="724">
        <v>0</v>
      </c>
      <c r="H26" s="724">
        <v>0</v>
      </c>
      <c r="I26" s="724">
        <v>120</v>
      </c>
      <c r="J26" s="724">
        <v>0</v>
      </c>
      <c r="K26" s="724">
        <v>0</v>
      </c>
      <c r="L26" s="724">
        <v>0</v>
      </c>
      <c r="M26" s="724">
        <v>0</v>
      </c>
      <c r="N26" s="724">
        <v>0</v>
      </c>
      <c r="O26" s="675">
        <f>C26+D26+E26+F26+G26+H26+I26+J26+K26+L26+M26+N26</f>
        <v>120</v>
      </c>
      <c r="P26" s="408">
        <v>240</v>
      </c>
    </row>
    <row r="27" spans="1:16" x14ac:dyDescent="0.15">
      <c r="A27" s="723" t="s">
        <v>440</v>
      </c>
      <c r="B27" s="659">
        <v>6121</v>
      </c>
      <c r="C27" s="724">
        <v>0</v>
      </c>
      <c r="D27" s="724">
        <v>0</v>
      </c>
      <c r="E27" s="724">
        <v>0</v>
      </c>
      <c r="F27" s="724">
        <v>0</v>
      </c>
      <c r="G27" s="724">
        <v>0</v>
      </c>
      <c r="H27" s="724">
        <v>0</v>
      </c>
      <c r="I27" s="724">
        <v>60</v>
      </c>
      <c r="J27" s="724">
        <v>60</v>
      </c>
      <c r="K27" s="724">
        <v>60</v>
      </c>
      <c r="L27" s="724">
        <v>60</v>
      </c>
      <c r="M27" s="724">
        <v>60</v>
      </c>
      <c r="N27" s="724">
        <v>60</v>
      </c>
      <c r="O27" s="675">
        <f>C27+D27+E27+F27+G27+H27+I27+J27+K27+L27+M27+N27</f>
        <v>360</v>
      </c>
      <c r="P27" s="408">
        <v>720</v>
      </c>
    </row>
    <row r="28" spans="1:16" s="310" customFormat="1" x14ac:dyDescent="0.15">
      <c r="A28" s="723" t="s">
        <v>345</v>
      </c>
      <c r="B28" s="659">
        <v>6152</v>
      </c>
      <c r="C28" s="724">
        <v>0</v>
      </c>
      <c r="D28" s="724">
        <v>0</v>
      </c>
      <c r="E28" s="724">
        <v>0</v>
      </c>
      <c r="F28" s="724">
        <v>0</v>
      </c>
      <c r="G28" s="724">
        <v>0</v>
      </c>
      <c r="H28" s="724">
        <v>6006.33</v>
      </c>
      <c r="I28" s="724">
        <v>0</v>
      </c>
      <c r="J28" s="724">
        <v>0</v>
      </c>
      <c r="K28" s="724">
        <v>0</v>
      </c>
      <c r="L28" s="724">
        <v>0</v>
      </c>
      <c r="M28" s="724">
        <v>0</v>
      </c>
      <c r="N28" s="724">
        <v>0</v>
      </c>
      <c r="O28" s="675">
        <f>C28+D28+E28+F28+G28+H28+I28+J28+K28+L28+M28+N28</f>
        <v>6006.33</v>
      </c>
      <c r="P28" s="408">
        <v>6000</v>
      </c>
    </row>
    <row r="29" spans="1:16" x14ac:dyDescent="0.15">
      <c r="A29" s="778" t="s">
        <v>209</v>
      </c>
      <c r="B29" s="778"/>
      <c r="C29" s="695">
        <f>SUM(C24:C28)</f>
        <v>1852.35</v>
      </c>
      <c r="D29" s="695">
        <f t="shared" ref="D29:O29" si="5">SUM(D24:D28)</f>
        <v>1896.71</v>
      </c>
      <c r="E29" s="695">
        <f t="shared" si="5"/>
        <v>1896.71</v>
      </c>
      <c r="F29" s="695">
        <f t="shared" si="5"/>
        <v>1989.19</v>
      </c>
      <c r="G29" s="695">
        <f t="shared" si="5"/>
        <v>1469.32</v>
      </c>
      <c r="H29" s="695">
        <f t="shared" si="5"/>
        <v>7975.65</v>
      </c>
      <c r="I29" s="695">
        <f t="shared" si="5"/>
        <v>2150</v>
      </c>
      <c r="J29" s="695">
        <f t="shared" si="5"/>
        <v>2030</v>
      </c>
      <c r="K29" s="695">
        <f t="shared" si="5"/>
        <v>2030</v>
      </c>
      <c r="L29" s="695">
        <f t="shared" si="5"/>
        <v>2030</v>
      </c>
      <c r="M29" s="695">
        <f t="shared" si="5"/>
        <v>2030</v>
      </c>
      <c r="N29" s="695">
        <f t="shared" si="5"/>
        <v>2030</v>
      </c>
      <c r="O29" s="679">
        <f t="shared" si="5"/>
        <v>29379.93</v>
      </c>
      <c r="P29" s="408">
        <f>SUM(P24:P28)</f>
        <v>30915</v>
      </c>
    </row>
    <row r="30" spans="1:16" x14ac:dyDescent="0.15">
      <c r="A30" s="177"/>
      <c r="B30" s="17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178"/>
      <c r="P30" s="408"/>
    </row>
    <row r="31" spans="1:16" x14ac:dyDescent="0.15">
      <c r="A31" s="409" t="s">
        <v>28</v>
      </c>
      <c r="B31" s="409"/>
      <c r="C31" s="312">
        <f>C20-C29</f>
        <v>1287.5099999999998</v>
      </c>
      <c r="D31" s="312">
        <f t="shared" ref="D31:P31" si="6">D20-D29</f>
        <v>-802</v>
      </c>
      <c r="E31" s="312">
        <f t="shared" si="6"/>
        <v>-221.62999999999965</v>
      </c>
      <c r="F31" s="312">
        <f t="shared" si="6"/>
        <v>-981.50999999999976</v>
      </c>
      <c r="G31" s="312">
        <f t="shared" si="6"/>
        <v>-1312.4299999999998</v>
      </c>
      <c r="H31" s="312">
        <f t="shared" si="6"/>
        <v>-4992.329999999999</v>
      </c>
      <c r="I31" s="312">
        <f t="shared" si="6"/>
        <v>836.25</v>
      </c>
      <c r="J31" s="312">
        <f t="shared" si="6"/>
        <v>1732.5</v>
      </c>
      <c r="K31" s="312">
        <f t="shared" si="6"/>
        <v>-278.5</v>
      </c>
      <c r="L31" s="312">
        <f t="shared" si="6"/>
        <v>2405</v>
      </c>
      <c r="M31" s="312">
        <f t="shared" si="6"/>
        <v>462</v>
      </c>
      <c r="N31" s="312">
        <f t="shared" si="6"/>
        <v>1872.5</v>
      </c>
      <c r="O31" s="312">
        <f t="shared" si="6"/>
        <v>7.3599999999860302</v>
      </c>
      <c r="P31" s="312">
        <f t="shared" si="6"/>
        <v>264.75</v>
      </c>
    </row>
    <row r="32" spans="1:16" x14ac:dyDescent="0.15">
      <c r="F32" s="223"/>
      <c r="G32" s="223"/>
      <c r="L32" s="223"/>
      <c r="M32" s="223"/>
      <c r="N32" s="223"/>
      <c r="O32" s="224"/>
      <c r="P32" s="224"/>
    </row>
    <row r="33" spans="1:16" x14ac:dyDescent="0.15">
      <c r="A33" s="313"/>
      <c r="B33" s="143"/>
      <c r="C33" s="44"/>
      <c r="D33" s="44"/>
      <c r="E33" s="44"/>
      <c r="F33" s="143"/>
      <c r="G33" s="44"/>
      <c r="L33" s="223"/>
      <c r="M33" s="223"/>
      <c r="N33" s="223"/>
      <c r="O33" s="224"/>
      <c r="P33" s="224"/>
    </row>
    <row r="34" spans="1:16" x14ac:dyDescent="0.15">
      <c r="A34" s="313"/>
      <c r="B34" s="44"/>
      <c r="C34" s="224"/>
      <c r="D34" s="224"/>
      <c r="F34" s="223"/>
      <c r="G34" s="223"/>
      <c r="L34" s="223"/>
      <c r="M34" s="223"/>
      <c r="N34" s="223"/>
    </row>
    <row r="35" spans="1:16" x14ac:dyDescent="0.15">
      <c r="A35" s="313"/>
      <c r="B35" s="354"/>
      <c r="C35" s="224"/>
      <c r="D35" s="224"/>
      <c r="F35" s="223"/>
      <c r="G35" s="223"/>
      <c r="L35" s="223"/>
      <c r="M35" s="223"/>
      <c r="N35" s="223"/>
    </row>
    <row r="36" spans="1:16" x14ac:dyDescent="0.15">
      <c r="A36" s="313"/>
      <c r="B36" s="354"/>
      <c r="C36" s="224"/>
      <c r="D36" s="224"/>
      <c r="F36" s="223"/>
      <c r="G36" s="223"/>
      <c r="L36" s="223"/>
      <c r="M36" s="223"/>
      <c r="N36" s="223"/>
    </row>
    <row r="37" spans="1:16" x14ac:dyDescent="0.15">
      <c r="A37" s="313"/>
      <c r="B37" s="313"/>
      <c r="C37" s="224"/>
      <c r="D37" s="224"/>
      <c r="F37" s="223"/>
      <c r="G37" s="223"/>
      <c r="L37" s="223"/>
      <c r="M37" s="223"/>
      <c r="N37" s="223"/>
    </row>
    <row r="38" spans="1:16" x14ac:dyDescent="0.15">
      <c r="A38" s="313"/>
      <c r="B38" s="313"/>
      <c r="C38" s="313"/>
      <c r="D38" s="313"/>
      <c r="E38" s="313"/>
      <c r="F38" s="313"/>
      <c r="G38" s="313"/>
      <c r="L38" s="223"/>
      <c r="M38" s="223"/>
      <c r="N38" s="223"/>
      <c r="O38" s="224"/>
      <c r="P38" s="224"/>
    </row>
    <row r="39" spans="1:16" ht="15" x14ac:dyDescent="0.2">
      <c r="A39" s="313"/>
      <c r="B39" s="327"/>
      <c r="C39" s="327"/>
      <c r="D39" s="327"/>
      <c r="E39" s="327"/>
      <c r="F39" s="327"/>
      <c r="G39" s="327"/>
      <c r="L39" s="223"/>
      <c r="M39" s="223"/>
      <c r="N39" s="223"/>
      <c r="O39" s="224"/>
      <c r="P39" s="224"/>
    </row>
    <row r="40" spans="1:16" ht="15" x14ac:dyDescent="0.2">
      <c r="A40" s="327"/>
      <c r="B40" s="327"/>
      <c r="C40" s="327"/>
      <c r="D40" s="327"/>
      <c r="E40" s="327"/>
      <c r="F40" s="327"/>
      <c r="G40" s="327"/>
      <c r="L40" s="223"/>
      <c r="M40" s="223"/>
      <c r="N40" s="223"/>
      <c r="O40" s="224"/>
      <c r="P40" s="224"/>
    </row>
    <row r="41" spans="1:16" ht="15" x14ac:dyDescent="0.2">
      <c r="A41" s="327"/>
      <c r="B41" s="327"/>
      <c r="C41" s="327"/>
      <c r="D41" s="327"/>
      <c r="E41" s="327"/>
      <c r="F41" s="327"/>
      <c r="G41" s="327"/>
      <c r="L41" s="223"/>
      <c r="M41" s="223"/>
      <c r="N41" s="223"/>
      <c r="O41" s="224"/>
      <c r="P41" s="224"/>
    </row>
    <row r="42" spans="1:16" ht="15" x14ac:dyDescent="0.2">
      <c r="A42" s="327"/>
      <c r="B42" s="327"/>
      <c r="C42" s="327"/>
      <c r="D42" s="327"/>
      <c r="E42" s="327"/>
      <c r="F42" s="327"/>
      <c r="G42" s="327"/>
      <c r="L42" s="223"/>
      <c r="M42" s="223"/>
      <c r="N42" s="223"/>
      <c r="O42" s="224"/>
      <c r="P42" s="224"/>
    </row>
    <row r="43" spans="1:16" ht="15" x14ac:dyDescent="0.2">
      <c r="A43" s="327"/>
      <c r="B43" s="327"/>
      <c r="C43" s="327"/>
      <c r="D43" s="327"/>
      <c r="E43" s="327"/>
      <c r="F43" s="327"/>
      <c r="G43" s="327"/>
      <c r="L43" s="223"/>
      <c r="M43" s="223"/>
      <c r="N43" s="223"/>
      <c r="O43" s="224"/>
      <c r="P43" s="224"/>
    </row>
    <row r="44" spans="1:16" x14ac:dyDescent="0.15">
      <c r="A44" s="313"/>
      <c r="B44" s="313"/>
      <c r="C44" s="313"/>
      <c r="D44" s="313"/>
      <c r="E44" s="313"/>
      <c r="F44" s="313"/>
      <c r="G44" s="313"/>
      <c r="L44" s="223"/>
      <c r="M44" s="223"/>
      <c r="N44" s="223"/>
      <c r="O44" s="224"/>
      <c r="P44" s="224"/>
    </row>
    <row r="45" spans="1:16" x14ac:dyDescent="0.15">
      <c r="C45" s="208"/>
      <c r="F45" s="223"/>
      <c r="G45" s="223"/>
      <c r="L45" s="223"/>
      <c r="M45" s="223"/>
      <c r="N45" s="223"/>
      <c r="O45" s="224"/>
      <c r="P45" s="224"/>
    </row>
    <row r="46" spans="1:16" x14ac:dyDescent="0.15">
      <c r="C46" s="208"/>
      <c r="F46" s="223"/>
      <c r="G46" s="223"/>
      <c r="L46" s="223"/>
      <c r="M46" s="223"/>
      <c r="N46" s="223"/>
      <c r="O46" s="224"/>
      <c r="P46" s="224"/>
    </row>
    <row r="47" spans="1:16" x14ac:dyDescent="0.15">
      <c r="C47" s="208"/>
      <c r="F47" s="223"/>
      <c r="G47" s="223"/>
      <c r="L47" s="223"/>
      <c r="M47" s="223"/>
      <c r="N47" s="223"/>
      <c r="O47" s="224"/>
      <c r="P47" s="224"/>
    </row>
    <row r="48" spans="1:16" x14ac:dyDescent="0.15">
      <c r="C48" s="208"/>
      <c r="F48" s="223"/>
      <c r="G48" s="223"/>
      <c r="L48" s="223"/>
      <c r="M48" s="223"/>
      <c r="N48" s="223"/>
      <c r="O48" s="224"/>
      <c r="P48" s="224"/>
    </row>
  </sheetData>
  <mergeCells count="8">
    <mergeCell ref="O3:O4"/>
    <mergeCell ref="P3:P4"/>
    <mergeCell ref="A29:B29"/>
    <mergeCell ref="A3:N3"/>
    <mergeCell ref="A13:B13"/>
    <mergeCell ref="A18:B18"/>
    <mergeCell ref="A20:B20"/>
    <mergeCell ref="A21:B21"/>
  </mergeCells>
  <pageMargins left="0.75" right="0.75" top="1" bottom="1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9"/>
  <sheetViews>
    <sheetView tabSelected="1" zoomScale="80" zoomScaleNormal="80" zoomScalePageLayoutView="80" workbookViewId="0">
      <pane ySplit="5" topLeftCell="A6" activePane="bottomLeft" state="frozen"/>
      <selection pane="bottomLeft" activeCell="A7" sqref="A7"/>
    </sheetView>
  </sheetViews>
  <sheetFormatPr baseColWidth="10" defaultColWidth="8.83203125" defaultRowHeight="15" x14ac:dyDescent="0.2"/>
  <cols>
    <col min="1" max="1" width="40.6640625" style="43" customWidth="1"/>
    <col min="2" max="2" width="12.5" style="43" customWidth="1"/>
    <col min="3" max="4" width="14.5" style="43" customWidth="1"/>
    <col min="5" max="5" width="14.33203125" style="43" customWidth="1"/>
    <col min="6" max="6" width="13.6640625" style="43" customWidth="1"/>
    <col min="7" max="8" width="15.83203125" style="43" customWidth="1"/>
    <col min="9" max="9" width="13.83203125" style="43" customWidth="1"/>
    <col min="10" max="10" width="20.5" style="43" customWidth="1"/>
    <col min="11" max="11" width="12.5" style="43" customWidth="1"/>
    <col min="12" max="12" width="12" style="43" bestFit="1" customWidth="1"/>
    <col min="13" max="16384" width="8.83203125" style="43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46"/>
    </row>
    <row r="2" spans="1:12" x14ac:dyDescent="0.2">
      <c r="A2" s="2"/>
      <c r="B2" s="2"/>
      <c r="C2" s="30"/>
      <c r="D2" s="30"/>
      <c r="E2" s="35"/>
      <c r="F2" s="35"/>
      <c r="G2" s="35"/>
      <c r="H2" s="35"/>
      <c r="I2" s="35"/>
      <c r="J2" s="47"/>
      <c r="K2" s="46"/>
    </row>
    <row r="3" spans="1:12" x14ac:dyDescent="0.2">
      <c r="A3" s="48"/>
      <c r="B3" s="2"/>
      <c r="C3" s="49"/>
      <c r="D3" s="49"/>
      <c r="E3" s="35"/>
      <c r="F3" s="35"/>
      <c r="G3" s="35"/>
      <c r="H3" s="35"/>
      <c r="I3" s="35"/>
      <c r="J3" s="47"/>
      <c r="K3" s="46"/>
    </row>
    <row r="4" spans="1:12" x14ac:dyDescent="0.2">
      <c r="B4" s="51" t="s">
        <v>63</v>
      </c>
      <c r="C4" s="50" t="s">
        <v>64</v>
      </c>
      <c r="D4" s="604" t="s">
        <v>64</v>
      </c>
      <c r="E4" s="50" t="s">
        <v>64</v>
      </c>
      <c r="F4" s="607" t="s">
        <v>64</v>
      </c>
      <c r="G4" s="50" t="s">
        <v>64</v>
      </c>
      <c r="H4" s="605" t="s">
        <v>65</v>
      </c>
      <c r="I4" s="510" t="s">
        <v>66</v>
      </c>
      <c r="J4" s="509" t="s">
        <v>67</v>
      </c>
      <c r="K4" s="637" t="s">
        <v>68</v>
      </c>
    </row>
    <row r="5" spans="1:12" x14ac:dyDescent="0.2">
      <c r="A5" s="55"/>
      <c r="B5" s="56" t="s">
        <v>69</v>
      </c>
      <c r="C5" s="53" t="s">
        <v>70</v>
      </c>
      <c r="D5" s="54" t="s">
        <v>71</v>
      </c>
      <c r="E5" s="606" t="s">
        <v>72</v>
      </c>
      <c r="F5" s="598" t="s">
        <v>73</v>
      </c>
      <c r="G5" s="608" t="s">
        <v>74</v>
      </c>
      <c r="H5" s="598" t="s">
        <v>75</v>
      </c>
      <c r="I5" s="511" t="s">
        <v>76</v>
      </c>
      <c r="J5" s="469" t="s">
        <v>76</v>
      </c>
      <c r="K5" s="600" t="s">
        <v>77</v>
      </c>
    </row>
    <row r="6" spans="1:12" x14ac:dyDescent="0.2">
      <c r="A6" s="638" t="s">
        <v>78</v>
      </c>
      <c r="B6" s="51"/>
      <c r="C6" s="49"/>
      <c r="D6" s="49"/>
      <c r="E6" s="61"/>
      <c r="F6" s="61"/>
      <c r="G6" s="61"/>
      <c r="H6" s="61"/>
      <c r="I6" s="512"/>
      <c r="J6" s="470"/>
      <c r="K6" s="59"/>
    </row>
    <row r="7" spans="1:12" x14ac:dyDescent="0.2">
      <c r="A7" s="63" t="s">
        <v>79</v>
      </c>
      <c r="B7" s="64" t="s">
        <v>80</v>
      </c>
      <c r="C7" s="603">
        <v>895318.93</v>
      </c>
      <c r="D7" s="72">
        <v>956623.22</v>
      </c>
      <c r="E7" s="72">
        <v>991354.67</v>
      </c>
      <c r="F7" s="72">
        <v>1057325.8</v>
      </c>
      <c r="G7" s="72">
        <v>1206329.8500000001</v>
      </c>
      <c r="H7" s="66">
        <v>1237544.1200000001</v>
      </c>
      <c r="I7" s="513">
        <v>1196985.1481000001</v>
      </c>
      <c r="J7" s="471">
        <f>'Student Fee Breakdown'!H87</f>
        <v>1196985.1481000001</v>
      </c>
      <c r="K7" s="365">
        <f>(J7-I7)/I7</f>
        <v>0</v>
      </c>
      <c r="L7" s="67"/>
    </row>
    <row r="8" spans="1:12" x14ac:dyDescent="0.2">
      <c r="A8" s="63" t="s">
        <v>81</v>
      </c>
      <c r="B8" s="68" t="s">
        <v>82</v>
      </c>
      <c r="C8" s="603">
        <v>118727.02</v>
      </c>
      <c r="D8" s="72">
        <v>105605.5</v>
      </c>
      <c r="E8" s="72">
        <v>132002.67000000001</v>
      </c>
      <c r="F8" s="72">
        <v>123696.39</v>
      </c>
      <c r="G8" s="72">
        <v>117160.39</v>
      </c>
      <c r="H8" s="66">
        <v>100137.14</v>
      </c>
      <c r="I8" s="513">
        <v>103444.64</v>
      </c>
      <c r="J8" s="471">
        <f>('Dept 190'!O11)</f>
        <v>93040.48000000001</v>
      </c>
      <c r="K8" s="365">
        <f t="shared" ref="K8:K19" si="0">(J8-I8)/I8</f>
        <v>-0.10057708161582841</v>
      </c>
      <c r="L8" s="67"/>
    </row>
    <row r="9" spans="1:12" x14ac:dyDescent="0.2">
      <c r="A9" s="63" t="s">
        <v>8</v>
      </c>
      <c r="B9" s="68" t="s">
        <v>83</v>
      </c>
      <c r="C9" s="603">
        <v>205809.18</v>
      </c>
      <c r="D9" s="72">
        <v>74291.710000000006</v>
      </c>
      <c r="E9" s="72">
        <v>100916.6</v>
      </c>
      <c r="F9" s="72">
        <v>215854.82</v>
      </c>
      <c r="G9" s="72">
        <v>41003.03</v>
      </c>
      <c r="H9" s="66">
        <v>24518.94</v>
      </c>
      <c r="I9" s="513">
        <v>15830</v>
      </c>
      <c r="J9" s="471">
        <f>'Dept 200'!O18</f>
        <v>11609.849999999999</v>
      </c>
      <c r="K9" s="365">
        <f t="shared" si="0"/>
        <v>-0.26659191408717636</v>
      </c>
      <c r="L9" s="67"/>
    </row>
    <row r="10" spans="1:12" x14ac:dyDescent="0.2">
      <c r="A10" s="63" t="s">
        <v>21</v>
      </c>
      <c r="B10" s="68" t="s">
        <v>84</v>
      </c>
      <c r="C10" s="603">
        <v>168473.89</v>
      </c>
      <c r="D10" s="72">
        <v>160505.42000000001</v>
      </c>
      <c r="E10" s="72">
        <v>179251.13</v>
      </c>
      <c r="F10" s="72">
        <v>23913.3</v>
      </c>
      <c r="G10" s="72">
        <v>-7729.24</v>
      </c>
      <c r="H10" s="66">
        <v>38091.64</v>
      </c>
      <c r="I10" s="513">
        <v>43575</v>
      </c>
      <c r="J10" s="471">
        <f>'Dept 220'!O15</f>
        <v>43970.48</v>
      </c>
      <c r="K10" s="365">
        <f t="shared" si="0"/>
        <v>9.0758462421113763E-3</v>
      </c>
      <c r="L10" s="67"/>
    </row>
    <row r="11" spans="1:12" x14ac:dyDescent="0.2">
      <c r="A11" s="63" t="s">
        <v>85</v>
      </c>
      <c r="B11" s="68" t="s">
        <v>86</v>
      </c>
      <c r="C11" s="603">
        <v>40127.410000000003</v>
      </c>
      <c r="D11" s="72">
        <v>52055.03</v>
      </c>
      <c r="E11" s="603">
        <v>65468.25</v>
      </c>
      <c r="F11" s="603">
        <v>-84615.83</v>
      </c>
      <c r="G11" s="603">
        <v>-92078.29</v>
      </c>
      <c r="H11" s="65">
        <v>-68187.7</v>
      </c>
      <c r="I11" s="514">
        <v>-42933.930000000008</v>
      </c>
      <c r="J11" s="472">
        <f>'Dept 250'!O42</f>
        <v>-47943.66</v>
      </c>
      <c r="K11" s="365">
        <f t="shared" si="0"/>
        <v>0.11668463613743245</v>
      </c>
      <c r="L11" s="67"/>
    </row>
    <row r="12" spans="1:12" x14ac:dyDescent="0.2">
      <c r="A12" s="63" t="s">
        <v>87</v>
      </c>
      <c r="B12" s="68" t="s">
        <v>88</v>
      </c>
      <c r="C12" s="603" t="s">
        <v>61</v>
      </c>
      <c r="D12" s="603" t="s">
        <v>61</v>
      </c>
      <c r="E12" s="603" t="s">
        <v>61</v>
      </c>
      <c r="F12" s="603">
        <v>-49818.96</v>
      </c>
      <c r="G12" s="603">
        <v>-47032.37</v>
      </c>
      <c r="H12" s="69">
        <v>-46633.43</v>
      </c>
      <c r="I12" s="514">
        <v>-34202.979999999996</v>
      </c>
      <c r="J12" s="472">
        <f>'Dept 260'!O29</f>
        <v>-43027.179999999978</v>
      </c>
      <c r="K12" s="365">
        <f t="shared" si="0"/>
        <v>0.25799506358802604</v>
      </c>
      <c r="L12" s="67"/>
    </row>
    <row r="13" spans="1:12" x14ac:dyDescent="0.2">
      <c r="A13" s="63" t="s">
        <v>89</v>
      </c>
      <c r="B13" s="68" t="s">
        <v>90</v>
      </c>
      <c r="C13" s="603" t="s">
        <v>61</v>
      </c>
      <c r="D13" s="603" t="s">
        <v>61</v>
      </c>
      <c r="E13" s="603" t="s">
        <v>61</v>
      </c>
      <c r="F13" s="603">
        <v>5858.43</v>
      </c>
      <c r="G13" s="603">
        <v>4893.76</v>
      </c>
      <c r="H13" s="69">
        <v>6377.1</v>
      </c>
      <c r="I13" s="514">
        <v>8209.75</v>
      </c>
      <c r="J13" s="472">
        <f>'Dept 270'!O38</f>
        <v>6173.7999999999956</v>
      </c>
      <c r="K13" s="365">
        <f t="shared" si="0"/>
        <v>-0.24799171716556587</v>
      </c>
      <c r="L13" s="67"/>
    </row>
    <row r="14" spans="1:12" x14ac:dyDescent="0.2">
      <c r="A14" s="63" t="s">
        <v>91</v>
      </c>
      <c r="B14" s="68" t="s">
        <v>92</v>
      </c>
      <c r="C14" s="603" t="s">
        <v>61</v>
      </c>
      <c r="D14" s="603" t="s">
        <v>61</v>
      </c>
      <c r="E14" s="603" t="s">
        <v>61</v>
      </c>
      <c r="F14" s="603">
        <v>-7874.94</v>
      </c>
      <c r="G14" s="603">
        <v>5005.43</v>
      </c>
      <c r="H14" s="69">
        <v>1345.52</v>
      </c>
      <c r="I14" s="514">
        <v>264.75</v>
      </c>
      <c r="J14" s="472">
        <f>'Dept 280'!O31</f>
        <v>7.3599999999860302</v>
      </c>
      <c r="K14" s="365">
        <f t="shared" si="0"/>
        <v>-0.9722001888574654</v>
      </c>
      <c r="L14" s="67"/>
    </row>
    <row r="15" spans="1:12" x14ac:dyDescent="0.2">
      <c r="A15" s="63" t="s">
        <v>93</v>
      </c>
      <c r="B15" s="68" t="s">
        <v>94</v>
      </c>
      <c r="C15" s="603">
        <v>37477.35</v>
      </c>
      <c r="D15" s="72">
        <v>47519.72</v>
      </c>
      <c r="E15" s="72">
        <v>44485.72</v>
      </c>
      <c r="F15" s="72">
        <v>39688.43</v>
      </c>
      <c r="G15" s="72">
        <v>47625.83</v>
      </c>
      <c r="H15" s="66">
        <v>56734.19</v>
      </c>
      <c r="I15" s="513">
        <v>32830</v>
      </c>
      <c r="J15" s="471">
        <f>'Dept 330'!O35</f>
        <v>23950.770000000004</v>
      </c>
      <c r="K15" s="365">
        <f t="shared" si="0"/>
        <v>-0.27046085897045374</v>
      </c>
      <c r="L15" s="67"/>
    </row>
    <row r="16" spans="1:12" x14ac:dyDescent="0.2">
      <c r="A16" s="63" t="s">
        <v>13</v>
      </c>
      <c r="B16" s="68" t="s">
        <v>95</v>
      </c>
      <c r="C16" s="603">
        <v>14678.73</v>
      </c>
      <c r="D16" s="72">
        <v>13478.94</v>
      </c>
      <c r="E16" s="72">
        <v>6012.98</v>
      </c>
      <c r="F16" s="72">
        <v>-1261.76</v>
      </c>
      <c r="G16" s="72">
        <v>7871.49</v>
      </c>
      <c r="H16" s="66">
        <v>0</v>
      </c>
      <c r="I16" s="513">
        <v>25100</v>
      </c>
      <c r="J16" s="471">
        <f>'Dept 395'!O37</f>
        <v>55214.960000000021</v>
      </c>
      <c r="K16" s="365">
        <f t="shared" si="0"/>
        <v>1.1997992031872518</v>
      </c>
      <c r="L16" s="67"/>
    </row>
    <row r="17" spans="1:12" x14ac:dyDescent="0.2">
      <c r="A17" s="63" t="s">
        <v>96</v>
      </c>
      <c r="B17" s="68" t="s">
        <v>97</v>
      </c>
      <c r="C17" s="603" t="s">
        <v>98</v>
      </c>
      <c r="D17" s="72">
        <v>-3044.73</v>
      </c>
      <c r="E17" s="72">
        <v>1018.21</v>
      </c>
      <c r="F17" s="72">
        <v>-25982.27</v>
      </c>
      <c r="G17" s="72">
        <v>-2217.2199999999998</v>
      </c>
      <c r="H17" s="66">
        <v>6378.36</v>
      </c>
      <c r="I17" s="513">
        <v>12853.479999999981</v>
      </c>
      <c r="J17" s="471">
        <f>'Dept 430'!O39</f>
        <v>3601.7800000000279</v>
      </c>
      <c r="K17" s="365">
        <f t="shared" si="0"/>
        <v>-0.71978172448239441</v>
      </c>
      <c r="L17" s="67"/>
    </row>
    <row r="18" spans="1:12" x14ac:dyDescent="0.2">
      <c r="A18" s="55" t="s">
        <v>99</v>
      </c>
      <c r="B18" s="70" t="s">
        <v>100</v>
      </c>
      <c r="C18" s="603">
        <v>10598.24</v>
      </c>
      <c r="D18" s="603">
        <v>3535.46</v>
      </c>
      <c r="E18" s="603">
        <v>6593.06</v>
      </c>
      <c r="F18" s="603">
        <v>2399.6999999999998</v>
      </c>
      <c r="G18" s="603">
        <v>-2271.5300000000002</v>
      </c>
      <c r="H18" s="65">
        <v>3960.93</v>
      </c>
      <c r="I18" s="513">
        <v>5186.32</v>
      </c>
      <c r="J18" s="471">
        <f>('Dept 440'!O42)</f>
        <v>-5572.7699999999895</v>
      </c>
      <c r="K18" s="468">
        <f t="shared" si="0"/>
        <v>-2.0745133350815204</v>
      </c>
      <c r="L18" s="67"/>
    </row>
    <row r="19" spans="1:12" x14ac:dyDescent="0.2">
      <c r="A19" s="639" t="s">
        <v>101</v>
      </c>
      <c r="B19" s="602"/>
      <c r="C19" s="640">
        <v>1400357.6900000002</v>
      </c>
      <c r="D19" s="641">
        <v>1302924.7499999995</v>
      </c>
      <c r="E19" s="641">
        <v>1389116.5600000003</v>
      </c>
      <c r="F19" s="642" t="s">
        <v>102</v>
      </c>
      <c r="G19" s="642" t="s">
        <v>103</v>
      </c>
      <c r="H19" s="643">
        <f>SUM(H7:H18)</f>
        <v>1360266.81</v>
      </c>
      <c r="I19" s="644">
        <f>SUM(I7:I18)</f>
        <v>1367142.1781000001</v>
      </c>
      <c r="J19" s="645">
        <f>SUM(J7:J18)</f>
        <v>1338011.0181000002</v>
      </c>
      <c r="K19" s="365">
        <f t="shared" si="0"/>
        <v>-2.1308069099649347E-2</v>
      </c>
    </row>
    <row r="20" spans="1:12" x14ac:dyDescent="0.2">
      <c r="A20" s="601"/>
      <c r="B20" s="71"/>
      <c r="C20" s="49"/>
      <c r="D20" s="49"/>
      <c r="E20" s="72"/>
      <c r="F20" s="72"/>
      <c r="G20" s="72"/>
      <c r="H20" s="72"/>
      <c r="I20" s="515"/>
      <c r="J20" s="473"/>
      <c r="K20" s="62"/>
    </row>
    <row r="21" spans="1:12" x14ac:dyDescent="0.2">
      <c r="A21" s="467"/>
      <c r="B21" s="51"/>
      <c r="C21" s="50" t="s">
        <v>104</v>
      </c>
      <c r="D21" s="604" t="s">
        <v>64</v>
      </c>
      <c r="E21" s="50" t="s">
        <v>64</v>
      </c>
      <c r="F21" s="607" t="s">
        <v>64</v>
      </c>
      <c r="G21" s="50" t="s">
        <v>64</v>
      </c>
      <c r="H21" s="605" t="s">
        <v>64</v>
      </c>
      <c r="I21" s="510" t="s">
        <v>105</v>
      </c>
      <c r="J21" s="509" t="s">
        <v>67</v>
      </c>
      <c r="K21" s="599" t="s">
        <v>106</v>
      </c>
    </row>
    <row r="22" spans="1:12" x14ac:dyDescent="0.2">
      <c r="A22" s="638" t="s">
        <v>107</v>
      </c>
      <c r="B22" s="73"/>
      <c r="C22" s="53" t="s">
        <v>70</v>
      </c>
      <c r="D22" s="54" t="s">
        <v>71</v>
      </c>
      <c r="E22" s="606" t="s">
        <v>72</v>
      </c>
      <c r="F22" s="597" t="s">
        <v>73</v>
      </c>
      <c r="G22" s="606" t="s">
        <v>74</v>
      </c>
      <c r="H22" s="598" t="s">
        <v>75</v>
      </c>
      <c r="I22" s="511" t="s">
        <v>76</v>
      </c>
      <c r="J22" s="469" t="s">
        <v>76</v>
      </c>
      <c r="K22" s="600" t="s">
        <v>77</v>
      </c>
    </row>
    <row r="23" spans="1:12" x14ac:dyDescent="0.2">
      <c r="A23" s="63"/>
      <c r="B23" s="74"/>
      <c r="C23" s="60"/>
      <c r="D23" s="61"/>
      <c r="E23" s="58"/>
      <c r="F23" s="75"/>
      <c r="G23" s="75"/>
      <c r="H23" s="75"/>
      <c r="I23" s="516"/>
      <c r="J23" s="471"/>
      <c r="K23" s="62"/>
    </row>
    <row r="24" spans="1:12" x14ac:dyDescent="0.2">
      <c r="A24" s="57" t="s">
        <v>108</v>
      </c>
      <c r="B24" s="76" t="s">
        <v>109</v>
      </c>
      <c r="C24" s="77">
        <v>205612.08</v>
      </c>
      <c r="D24" s="78">
        <v>166932.88</v>
      </c>
      <c r="E24" s="77">
        <v>197009.69</v>
      </c>
      <c r="F24" s="79">
        <v>264734.86</v>
      </c>
      <c r="G24" s="79">
        <v>246976.93</v>
      </c>
      <c r="H24" s="79">
        <v>198919.94</v>
      </c>
      <c r="I24" s="517">
        <v>69470</v>
      </c>
      <c r="J24" s="471">
        <f>'Dept 110'!O24</f>
        <v>62544.929999999993</v>
      </c>
      <c r="K24" s="62">
        <f>(J24-I24)/I24</f>
        <v>-9.9684324168706012E-2</v>
      </c>
      <c r="L24" s="67"/>
    </row>
    <row r="25" spans="1:12" x14ac:dyDescent="0.2">
      <c r="A25" s="57" t="s">
        <v>110</v>
      </c>
      <c r="B25" s="76" t="s">
        <v>111</v>
      </c>
      <c r="C25" s="77"/>
      <c r="D25" s="78"/>
      <c r="E25" s="77"/>
      <c r="F25" s="79"/>
      <c r="G25" s="79"/>
      <c r="H25" s="79"/>
      <c r="I25" s="517">
        <v>20000</v>
      </c>
      <c r="J25" s="471">
        <f>'Dept 111'!O14</f>
        <v>19958.260000000002</v>
      </c>
      <c r="K25" s="62">
        <f t="shared" ref="K25:K52" si="1">(J25-I25)/I25</f>
        <v>-2.086999999999898E-3</v>
      </c>
      <c r="L25" s="67"/>
    </row>
    <row r="26" spans="1:12" x14ac:dyDescent="0.2">
      <c r="A26" s="57" t="s">
        <v>112</v>
      </c>
      <c r="B26" s="76" t="s">
        <v>113</v>
      </c>
      <c r="C26" s="77"/>
      <c r="D26" s="78"/>
      <c r="E26" s="77"/>
      <c r="F26" s="79"/>
      <c r="G26" s="79"/>
      <c r="H26" s="79"/>
      <c r="I26" s="517">
        <v>101500</v>
      </c>
      <c r="J26" s="471">
        <f>'Dept 112'!O15</f>
        <v>93196.040000000008</v>
      </c>
      <c r="K26" s="62">
        <f t="shared" si="1"/>
        <v>-8.1812413793103361E-2</v>
      </c>
      <c r="L26" s="67"/>
    </row>
    <row r="27" spans="1:12" x14ac:dyDescent="0.2">
      <c r="A27" s="57" t="s">
        <v>114</v>
      </c>
      <c r="B27" s="76" t="s">
        <v>115</v>
      </c>
      <c r="C27" s="77"/>
      <c r="D27" s="78"/>
      <c r="E27" s="77"/>
      <c r="F27" s="79"/>
      <c r="G27" s="79"/>
      <c r="H27" s="79"/>
      <c r="I27" s="517">
        <v>27780</v>
      </c>
      <c r="J27" s="471">
        <f>'Dept 113'!O14</f>
        <v>26876.299999999996</v>
      </c>
      <c r="K27" s="62">
        <f t="shared" si="1"/>
        <v>-3.2530597552195985E-2</v>
      </c>
      <c r="L27" s="67"/>
    </row>
    <row r="28" spans="1:12" x14ac:dyDescent="0.2">
      <c r="A28" s="63" t="s">
        <v>116</v>
      </c>
      <c r="B28" s="68" t="s">
        <v>117</v>
      </c>
      <c r="C28" s="77">
        <v>3846.48</v>
      </c>
      <c r="D28" s="78">
        <v>4090.78</v>
      </c>
      <c r="E28" s="77">
        <v>8283.98</v>
      </c>
      <c r="F28" s="79">
        <v>9944.9599999999991</v>
      </c>
      <c r="G28" s="79">
        <v>7259.86</v>
      </c>
      <c r="H28" s="79">
        <v>10551.65</v>
      </c>
      <c r="I28" s="517">
        <v>13709.25</v>
      </c>
      <c r="J28" s="471">
        <f>'Dept 115'!O14</f>
        <v>14877.079999999998</v>
      </c>
      <c r="K28" s="62">
        <f t="shared" si="1"/>
        <v>8.5185549902437999E-2</v>
      </c>
      <c r="L28" s="67"/>
    </row>
    <row r="29" spans="1:12" x14ac:dyDescent="0.2">
      <c r="A29" s="63" t="s">
        <v>118</v>
      </c>
      <c r="B29" s="68" t="s">
        <v>119</v>
      </c>
      <c r="C29" s="79">
        <v>39338.25</v>
      </c>
      <c r="D29" s="78">
        <v>46697.94</v>
      </c>
      <c r="E29" s="77" t="s">
        <v>120</v>
      </c>
      <c r="F29" s="79">
        <v>45789.84</v>
      </c>
      <c r="G29" s="79">
        <v>45194.53</v>
      </c>
      <c r="H29" s="79">
        <v>45318.46</v>
      </c>
      <c r="I29" s="517">
        <v>46502.650000000009</v>
      </c>
      <c r="J29" s="471">
        <f>'Dept 120'!O16</f>
        <v>45774.05</v>
      </c>
      <c r="K29" s="62">
        <f t="shared" si="1"/>
        <v>-1.5667924301088341E-2</v>
      </c>
      <c r="L29" s="67"/>
    </row>
    <row r="30" spans="1:12" x14ac:dyDescent="0.2">
      <c r="A30" s="63" t="s">
        <v>121</v>
      </c>
      <c r="B30" s="68" t="s">
        <v>122</v>
      </c>
      <c r="C30" s="77" t="s">
        <v>61</v>
      </c>
      <c r="D30" s="77" t="s">
        <v>61</v>
      </c>
      <c r="E30" s="78">
        <v>34433.620000000003</v>
      </c>
      <c r="F30" s="79">
        <v>58092.93</v>
      </c>
      <c r="G30" s="79">
        <v>34216.120000000003</v>
      </c>
      <c r="H30" s="79">
        <v>17283.18</v>
      </c>
      <c r="I30" s="517">
        <v>17000</v>
      </c>
      <c r="J30" s="471">
        <f>'Dept 125'!O12</f>
        <v>13710</v>
      </c>
      <c r="K30" s="62">
        <f t="shared" si="1"/>
        <v>-0.19352941176470589</v>
      </c>
      <c r="L30" s="67"/>
    </row>
    <row r="31" spans="1:12" x14ac:dyDescent="0.2">
      <c r="A31" s="63" t="s">
        <v>123</v>
      </c>
      <c r="B31" s="68" t="s">
        <v>124</v>
      </c>
      <c r="C31" s="79">
        <v>42669.85</v>
      </c>
      <c r="D31" s="78">
        <v>52741.3</v>
      </c>
      <c r="E31" s="77">
        <v>55754.57</v>
      </c>
      <c r="F31" s="79">
        <v>54309.98</v>
      </c>
      <c r="G31" s="79">
        <v>62504.13</v>
      </c>
      <c r="H31" s="79">
        <v>62268.08</v>
      </c>
      <c r="I31" s="517">
        <v>46002.650000000009</v>
      </c>
      <c r="J31" s="471">
        <f>'Dept 130'!O16</f>
        <v>48719.980000000018</v>
      </c>
      <c r="K31" s="62">
        <f t="shared" si="1"/>
        <v>5.9068988416971814E-2</v>
      </c>
      <c r="L31" s="67"/>
    </row>
    <row r="32" spans="1:12" x14ac:dyDescent="0.2">
      <c r="A32" s="63" t="s">
        <v>125</v>
      </c>
      <c r="B32" s="68" t="s">
        <v>126</v>
      </c>
      <c r="C32" s="79">
        <v>37286.160000000003</v>
      </c>
      <c r="D32" s="78">
        <v>38401.43</v>
      </c>
      <c r="E32" s="77">
        <v>44520.63</v>
      </c>
      <c r="F32" s="79">
        <v>40030.22</v>
      </c>
      <c r="G32" s="79">
        <v>42132.7</v>
      </c>
      <c r="H32" s="79">
        <v>44259.92</v>
      </c>
      <c r="I32" s="517">
        <v>43173.630000000005</v>
      </c>
      <c r="J32" s="471">
        <f>'Dept 140'!O14</f>
        <v>45082.889999999992</v>
      </c>
      <c r="K32" s="62">
        <f t="shared" si="1"/>
        <v>4.4222827684398724E-2</v>
      </c>
      <c r="L32" s="67"/>
    </row>
    <row r="33" spans="1:12" x14ac:dyDescent="0.2">
      <c r="A33" s="63" t="s">
        <v>127</v>
      </c>
      <c r="B33" s="68" t="s">
        <v>128</v>
      </c>
      <c r="C33" s="79">
        <v>51774.33</v>
      </c>
      <c r="D33" s="78">
        <v>47952.78</v>
      </c>
      <c r="E33" s="77">
        <v>55140.67</v>
      </c>
      <c r="F33" s="78">
        <v>59150.36</v>
      </c>
      <c r="G33" s="78">
        <v>67921.91</v>
      </c>
      <c r="H33" s="78">
        <v>53345.67</v>
      </c>
      <c r="I33" s="513">
        <v>43706.3</v>
      </c>
      <c r="J33" s="471">
        <f>'Dept 150'!O16</f>
        <v>43599.770000000011</v>
      </c>
      <c r="K33" s="62">
        <f t="shared" si="1"/>
        <v>-2.4374060490133355E-3</v>
      </c>
      <c r="L33" s="67"/>
    </row>
    <row r="34" spans="1:12" x14ac:dyDescent="0.2">
      <c r="A34" s="63" t="s">
        <v>129</v>
      </c>
      <c r="B34" s="68" t="s">
        <v>130</v>
      </c>
      <c r="C34" s="79"/>
      <c r="D34" s="80"/>
      <c r="E34" s="77"/>
      <c r="F34" s="80"/>
      <c r="G34" s="80"/>
      <c r="H34" s="80">
        <v>18284.86</v>
      </c>
      <c r="I34" s="513">
        <v>52498.52</v>
      </c>
      <c r="J34" s="471">
        <f>'Dept 155'!O14</f>
        <v>52680</v>
      </c>
      <c r="K34" s="62">
        <f t="shared" si="1"/>
        <v>3.4568593552733147E-3</v>
      </c>
      <c r="L34" s="67"/>
    </row>
    <row r="35" spans="1:12" x14ac:dyDescent="0.2">
      <c r="A35" s="63" t="s">
        <v>131</v>
      </c>
      <c r="B35" s="68" t="s">
        <v>132</v>
      </c>
      <c r="C35" s="77">
        <v>91288.5</v>
      </c>
      <c r="D35" s="80">
        <v>88147.4</v>
      </c>
      <c r="E35" s="77">
        <v>115130.96</v>
      </c>
      <c r="F35" s="79">
        <v>89251.9</v>
      </c>
      <c r="G35" s="79">
        <v>84078.8</v>
      </c>
      <c r="H35" s="79">
        <v>97480.9</v>
      </c>
      <c r="I35" s="517">
        <v>44206.3</v>
      </c>
      <c r="J35" s="471">
        <f>'Dept 160'!O16</f>
        <v>43160.220000000016</v>
      </c>
      <c r="K35" s="62">
        <f t="shared" si="1"/>
        <v>-2.3663595460375265E-2</v>
      </c>
      <c r="L35" s="67"/>
    </row>
    <row r="36" spans="1:12" x14ac:dyDescent="0.2">
      <c r="A36" s="63" t="s">
        <v>133</v>
      </c>
      <c r="B36" s="68" t="s">
        <v>134</v>
      </c>
      <c r="C36" s="77"/>
      <c r="D36" s="80"/>
      <c r="E36" s="79"/>
      <c r="F36" s="79"/>
      <c r="G36" s="79"/>
      <c r="H36" s="79"/>
      <c r="I36" s="517">
        <v>33000</v>
      </c>
      <c r="J36" s="471">
        <f>-('Dept 161'!O22)</f>
        <v>33000</v>
      </c>
      <c r="K36" s="62">
        <f>(J36-I36)/I36</f>
        <v>0</v>
      </c>
      <c r="L36" s="67"/>
    </row>
    <row r="37" spans="1:12" x14ac:dyDescent="0.2">
      <c r="A37" s="63" t="s">
        <v>135</v>
      </c>
      <c r="B37" s="68" t="s">
        <v>136</v>
      </c>
      <c r="C37" s="77">
        <v>10184.200000000001</v>
      </c>
      <c r="D37" s="77">
        <v>11791.29</v>
      </c>
      <c r="E37" s="79">
        <v>12392.15</v>
      </c>
      <c r="F37" s="79">
        <v>6901.57</v>
      </c>
      <c r="G37" s="79">
        <v>5056.43</v>
      </c>
      <c r="H37" s="79">
        <v>12235.26</v>
      </c>
      <c r="I37" s="517">
        <v>13325</v>
      </c>
      <c r="J37" s="471">
        <f>'Dept 170'!O16</f>
        <v>12575</v>
      </c>
      <c r="K37" s="62">
        <f t="shared" si="1"/>
        <v>-5.6285178236397747E-2</v>
      </c>
      <c r="L37" s="67"/>
    </row>
    <row r="38" spans="1:12" x14ac:dyDescent="0.2">
      <c r="A38" s="63" t="s">
        <v>137</v>
      </c>
      <c r="B38" s="68" t="s">
        <v>138</v>
      </c>
      <c r="C38" s="77">
        <v>23774.77</v>
      </c>
      <c r="D38" s="77">
        <v>26275.82</v>
      </c>
      <c r="E38" s="79">
        <v>25401.66</v>
      </c>
      <c r="F38" s="79">
        <v>25130.05</v>
      </c>
      <c r="G38" s="79">
        <v>22167.03</v>
      </c>
      <c r="H38" s="79">
        <v>31393.88</v>
      </c>
      <c r="I38" s="517">
        <v>27720</v>
      </c>
      <c r="J38" s="471">
        <f>'Dept 180'!O17</f>
        <v>26298.81</v>
      </c>
      <c r="K38" s="62">
        <f t="shared" si="1"/>
        <v>-5.1269480519480472E-2</v>
      </c>
      <c r="L38" s="67"/>
    </row>
    <row r="39" spans="1:12" x14ac:dyDescent="0.2">
      <c r="A39" s="57" t="s">
        <v>139</v>
      </c>
      <c r="B39" s="76" t="s">
        <v>140</v>
      </c>
      <c r="C39" s="77">
        <v>40894.339999999997</v>
      </c>
      <c r="D39" s="77">
        <v>43032.800000000003</v>
      </c>
      <c r="E39" s="79">
        <v>44080.85</v>
      </c>
      <c r="F39" s="79">
        <v>47080.84</v>
      </c>
      <c r="G39" s="79">
        <v>49926.239999999998</v>
      </c>
      <c r="H39" s="79">
        <v>64569.03</v>
      </c>
      <c r="I39" s="517">
        <v>47764</v>
      </c>
      <c r="J39" s="471">
        <f>'Dept 185'!O15</f>
        <v>42853.36</v>
      </c>
      <c r="K39" s="62">
        <f t="shared" si="1"/>
        <v>-0.10281048488401305</v>
      </c>
      <c r="L39" s="67"/>
    </row>
    <row r="40" spans="1:12" x14ac:dyDescent="0.2">
      <c r="A40" s="57" t="s">
        <v>141</v>
      </c>
      <c r="B40" s="76" t="s">
        <v>142</v>
      </c>
      <c r="C40" s="77" t="s">
        <v>61</v>
      </c>
      <c r="D40" s="77" t="s">
        <v>61</v>
      </c>
      <c r="E40" s="77" t="s">
        <v>61</v>
      </c>
      <c r="F40" s="79">
        <v>35032.629999999997</v>
      </c>
      <c r="G40" s="79">
        <v>30180.47</v>
      </c>
      <c r="H40" s="79">
        <v>30459.74</v>
      </c>
      <c r="I40" s="517">
        <v>35468.960000000006</v>
      </c>
      <c r="J40" s="471">
        <f>'Dept 195'!O16</f>
        <v>41678</v>
      </c>
      <c r="K40" s="62">
        <f t="shared" si="1"/>
        <v>0.17505559790870645</v>
      </c>
      <c r="L40" s="67"/>
    </row>
    <row r="41" spans="1:12" x14ac:dyDescent="0.2">
      <c r="A41" s="57" t="s">
        <v>62</v>
      </c>
      <c r="B41" s="76" t="s">
        <v>143</v>
      </c>
      <c r="C41" s="77">
        <v>122377.48</v>
      </c>
      <c r="D41" s="77">
        <v>134741.96</v>
      </c>
      <c r="E41" s="79">
        <v>180126.22</v>
      </c>
      <c r="F41" s="79">
        <v>128851.78</v>
      </c>
      <c r="G41" s="79">
        <v>146779.88</v>
      </c>
      <c r="H41" s="79">
        <v>154249.54999999999</v>
      </c>
      <c r="I41" s="517">
        <v>152829.20000000001</v>
      </c>
      <c r="J41" s="471">
        <f>'Dept 230'!O22</f>
        <v>154835.84999999998</v>
      </c>
      <c r="K41" s="62">
        <f t="shared" si="1"/>
        <v>1.3130017038628514E-2</v>
      </c>
      <c r="L41" s="67"/>
    </row>
    <row r="42" spans="1:12" x14ac:dyDescent="0.2">
      <c r="A42" s="63" t="s">
        <v>144</v>
      </c>
      <c r="B42" s="68" t="s">
        <v>145</v>
      </c>
      <c r="C42" s="77">
        <v>139471.19</v>
      </c>
      <c r="D42" s="77">
        <v>123938.09</v>
      </c>
      <c r="E42" s="79">
        <v>129179.96</v>
      </c>
      <c r="F42" s="79">
        <v>126654.08</v>
      </c>
      <c r="G42" s="79">
        <v>110795.62</v>
      </c>
      <c r="H42" s="79">
        <v>132797.39000000001</v>
      </c>
      <c r="I42" s="517">
        <v>142015.53</v>
      </c>
      <c r="J42" s="474">
        <f>'Dept 240'!O18</f>
        <v>140989.07999999999</v>
      </c>
      <c r="K42" s="62">
        <f t="shared" si="1"/>
        <v>-7.227730657344388E-3</v>
      </c>
      <c r="L42" s="67"/>
    </row>
    <row r="43" spans="1:12" x14ac:dyDescent="0.2">
      <c r="A43" s="63" t="s">
        <v>146</v>
      </c>
      <c r="B43" s="68" t="s">
        <v>147</v>
      </c>
      <c r="C43" s="77">
        <v>65074.55</v>
      </c>
      <c r="D43" s="78">
        <v>70187</v>
      </c>
      <c r="E43" s="77">
        <v>69726.320000000007</v>
      </c>
      <c r="F43" s="79">
        <v>62763.86</v>
      </c>
      <c r="G43" s="79">
        <v>67789.350000000006</v>
      </c>
      <c r="H43" s="461">
        <v>66285.61</v>
      </c>
      <c r="I43" s="517">
        <v>90390</v>
      </c>
      <c r="J43" s="471">
        <f>-('Dept 300'!O25)</f>
        <v>86228.18</v>
      </c>
      <c r="K43" s="62">
        <f>(J43-I43)/I43</f>
        <v>-4.6042925102334403E-2</v>
      </c>
      <c r="L43" s="67"/>
    </row>
    <row r="44" spans="1:12" x14ac:dyDescent="0.2">
      <c r="A44" s="57" t="s">
        <v>148</v>
      </c>
      <c r="B44" s="76" t="s">
        <v>149</v>
      </c>
      <c r="C44" s="77">
        <v>30536.080000000002</v>
      </c>
      <c r="D44" s="78">
        <v>28282.97</v>
      </c>
      <c r="E44" s="77">
        <v>31730.06</v>
      </c>
      <c r="F44" s="79">
        <v>36801.089999999997</v>
      </c>
      <c r="G44" s="79">
        <v>33097.25</v>
      </c>
      <c r="H44" s="79">
        <v>35622.51</v>
      </c>
      <c r="I44" s="517">
        <v>49581.29</v>
      </c>
      <c r="J44" s="471">
        <f>'Dept 310'!O12</f>
        <v>40929.15</v>
      </c>
      <c r="K44" s="62">
        <f t="shared" si="1"/>
        <v>-0.17450413250643537</v>
      </c>
      <c r="L44" s="67"/>
    </row>
    <row r="45" spans="1:12" x14ac:dyDescent="0.2">
      <c r="A45" s="63" t="s">
        <v>150</v>
      </c>
      <c r="B45" s="68" t="s">
        <v>151</v>
      </c>
      <c r="C45" s="77">
        <v>110381.47</v>
      </c>
      <c r="D45" s="78">
        <v>116279.05</v>
      </c>
      <c r="E45" s="77">
        <v>119422.09</v>
      </c>
      <c r="F45" s="79">
        <v>124521.76</v>
      </c>
      <c r="G45" s="79">
        <v>126714.3</v>
      </c>
      <c r="H45" s="79">
        <v>125847.46</v>
      </c>
      <c r="I45" s="517">
        <v>142103.75</v>
      </c>
      <c r="J45" s="471">
        <f>'Dept 320'!O18</f>
        <v>133338.12</v>
      </c>
      <c r="K45" s="62">
        <f t="shared" si="1"/>
        <v>-6.1684719790997808E-2</v>
      </c>
      <c r="L45" s="67"/>
    </row>
    <row r="46" spans="1:12" x14ac:dyDescent="0.2">
      <c r="A46" s="81" t="s">
        <v>152</v>
      </c>
      <c r="B46" s="82" t="s">
        <v>153</v>
      </c>
      <c r="C46" s="77">
        <v>0</v>
      </c>
      <c r="D46" s="78">
        <v>41488.76</v>
      </c>
      <c r="E46" s="77">
        <v>47246.31</v>
      </c>
      <c r="F46" s="79">
        <v>45579.59</v>
      </c>
      <c r="G46" s="79">
        <v>47734</v>
      </c>
      <c r="H46" s="79">
        <v>65122.98</v>
      </c>
      <c r="I46" s="517">
        <v>68252</v>
      </c>
      <c r="J46" s="471">
        <f>-('Dept 325'!O26)</f>
        <v>74239.540000000037</v>
      </c>
      <c r="K46" s="62">
        <f t="shared" si="1"/>
        <v>8.7726953056321236E-2</v>
      </c>
      <c r="L46" s="67"/>
    </row>
    <row r="47" spans="1:12" x14ac:dyDescent="0.2">
      <c r="A47" s="63" t="s">
        <v>154</v>
      </c>
      <c r="B47" s="68" t="s">
        <v>155</v>
      </c>
      <c r="C47" s="77">
        <v>17193.900000000001</v>
      </c>
      <c r="D47" s="78">
        <v>10734.59</v>
      </c>
      <c r="E47" s="77">
        <v>13294.14</v>
      </c>
      <c r="F47" s="79">
        <v>25126.17</v>
      </c>
      <c r="G47" s="79">
        <v>17518.810000000001</v>
      </c>
      <c r="H47" s="79">
        <v>12143.45</v>
      </c>
      <c r="I47" s="517">
        <v>7200</v>
      </c>
      <c r="J47" s="471">
        <f>'Dept 340'!O10</f>
        <v>9718.7999999999993</v>
      </c>
      <c r="K47" s="62">
        <f t="shared" si="1"/>
        <v>0.34983333333333322</v>
      </c>
      <c r="L47" s="67"/>
    </row>
    <row r="48" spans="1:12" x14ac:dyDescent="0.2">
      <c r="A48" s="57" t="s">
        <v>156</v>
      </c>
      <c r="B48" s="76" t="s">
        <v>157</v>
      </c>
      <c r="C48" s="77"/>
      <c r="D48" s="78"/>
      <c r="E48" s="77">
        <v>8177.38</v>
      </c>
      <c r="F48" s="79">
        <v>23383.54</v>
      </c>
      <c r="G48" s="79">
        <v>18522.740000000002</v>
      </c>
      <c r="H48" s="79">
        <v>14835.45</v>
      </c>
      <c r="I48" s="517">
        <v>5707</v>
      </c>
      <c r="J48" s="471">
        <f>-('Dept 350'!O25)</f>
        <v>5695.7199999999939</v>
      </c>
      <c r="K48" s="62">
        <f t="shared" si="1"/>
        <v>-1.9765200630814986E-3</v>
      </c>
      <c r="L48" s="67"/>
    </row>
    <row r="49" spans="1:12" x14ac:dyDescent="0.2">
      <c r="A49" s="63" t="s">
        <v>158</v>
      </c>
      <c r="B49" s="68" t="s">
        <v>159</v>
      </c>
      <c r="C49" s="77">
        <v>-3911.92</v>
      </c>
      <c r="D49" s="78">
        <v>-541.96</v>
      </c>
      <c r="E49" s="77">
        <v>-4062.33</v>
      </c>
      <c r="F49" s="77">
        <v>663.16</v>
      </c>
      <c r="G49" s="77">
        <v>-2265.35</v>
      </c>
      <c r="H49" s="79">
        <v>2472.5</v>
      </c>
      <c r="I49" s="517">
        <v>0</v>
      </c>
      <c r="J49" s="475">
        <f>-('Dept 390'!O14)</f>
        <v>2723.05</v>
      </c>
      <c r="K49" s="62">
        <v>0</v>
      </c>
      <c r="L49" s="366"/>
    </row>
    <row r="50" spans="1:12" x14ac:dyDescent="0.2">
      <c r="A50" s="63" t="s">
        <v>160</v>
      </c>
      <c r="B50" s="68" t="s">
        <v>161</v>
      </c>
      <c r="C50" s="77">
        <v>29268.5</v>
      </c>
      <c r="D50" s="78">
        <v>31444.87</v>
      </c>
      <c r="E50" s="77">
        <v>24081.34</v>
      </c>
      <c r="F50" s="79">
        <v>30376.29</v>
      </c>
      <c r="G50" s="79">
        <v>40444.089999999997</v>
      </c>
      <c r="H50" s="79">
        <v>34277.760000000002</v>
      </c>
      <c r="I50" s="517">
        <v>36558.410000000003</v>
      </c>
      <c r="J50" s="471">
        <f>'Dept 410'!O12</f>
        <v>36782.800000000003</v>
      </c>
      <c r="K50" s="62">
        <f t="shared" si="1"/>
        <v>6.1378489928856153E-3</v>
      </c>
    </row>
    <row r="51" spans="1:12" x14ac:dyDescent="0.2">
      <c r="A51" s="52" t="s">
        <v>162</v>
      </c>
      <c r="B51" s="83" t="s">
        <v>163</v>
      </c>
      <c r="C51" s="84">
        <v>11002.95</v>
      </c>
      <c r="D51" s="85">
        <v>9681.8799999999992</v>
      </c>
      <c r="E51" s="84">
        <v>10292.200000000001</v>
      </c>
      <c r="F51" s="79">
        <v>14769.28</v>
      </c>
      <c r="G51" s="79">
        <v>10562.16</v>
      </c>
      <c r="H51" s="79">
        <v>2964.1</v>
      </c>
      <c r="I51" s="517">
        <v>8385</v>
      </c>
      <c r="J51" s="471">
        <f>-('Dept 450'!O24)</f>
        <v>6683.3500000000022</v>
      </c>
      <c r="K51" s="62">
        <f t="shared" si="1"/>
        <v>-0.20293977340488942</v>
      </c>
    </row>
    <row r="52" spans="1:12" x14ac:dyDescent="0.2">
      <c r="A52" s="86" t="s">
        <v>164</v>
      </c>
      <c r="B52" s="56"/>
      <c r="C52" s="84">
        <v>1091882.6499999999</v>
      </c>
      <c r="D52" s="84">
        <v>1101008.02</v>
      </c>
      <c r="E52" s="87">
        <v>1234362.47</v>
      </c>
      <c r="F52" s="646">
        <v>1363040.7400000002</v>
      </c>
      <c r="G52" s="647">
        <v>1320981.02</v>
      </c>
      <c r="H52" s="647">
        <f>SUM(H24:H51)</f>
        <v>1332989.3299999998</v>
      </c>
      <c r="I52" s="648">
        <f>SUM(I24:I51)</f>
        <v>1385849.44</v>
      </c>
      <c r="J52" s="645">
        <f>SUM(J24:J51)</f>
        <v>1358748.33</v>
      </c>
      <c r="K52" s="62">
        <f t="shared" si="1"/>
        <v>-1.9555594726076354E-2</v>
      </c>
    </row>
    <row r="53" spans="1:12" x14ac:dyDescent="0.2">
      <c r="A53" s="88" t="s">
        <v>165</v>
      </c>
      <c r="B53" s="89"/>
      <c r="C53" s="90">
        <v>308475.04000000027</v>
      </c>
      <c r="D53" s="90">
        <v>201916.72999999952</v>
      </c>
      <c r="E53" s="90">
        <v>154754.09000000032</v>
      </c>
      <c r="F53" s="649">
        <v>-63857.630000000354</v>
      </c>
      <c r="G53" s="649">
        <v>-42419.89000000013</v>
      </c>
      <c r="H53" s="649">
        <f>H19-H52</f>
        <v>27277.480000000214</v>
      </c>
      <c r="I53" s="650">
        <f>I19-I52</f>
        <v>-18707.261899999809</v>
      </c>
      <c r="J53" s="651">
        <f>J19-J52</f>
        <v>-20737.311899999855</v>
      </c>
      <c r="K53" s="62">
        <f>(J53-I53)/I53</f>
        <v>0.10851668249751009</v>
      </c>
    </row>
    <row r="54" spans="1:12" x14ac:dyDescent="0.2">
      <c r="A54" s="2"/>
      <c r="B54" s="2"/>
      <c r="C54" s="1"/>
      <c r="D54" s="1"/>
      <c r="E54" s="1"/>
      <c r="F54" s="462"/>
      <c r="G54" s="462"/>
      <c r="H54" s="462"/>
      <c r="I54" s="47"/>
      <c r="J54" s="463"/>
      <c r="K54" s="652"/>
    </row>
    <row r="55" spans="1:12" x14ac:dyDescent="0.2">
      <c r="A55" s="1"/>
      <c r="B55" s="1"/>
      <c r="C55" s="1"/>
      <c r="D55" s="1"/>
      <c r="E55" s="1"/>
      <c r="F55" s="464"/>
      <c r="G55" s="464"/>
      <c r="H55" s="464"/>
      <c r="I55" s="47"/>
      <c r="J55" s="463"/>
      <c r="K55" s="46"/>
    </row>
    <row r="56" spans="1:12" x14ac:dyDescent="0.2">
      <c r="A56" s="2"/>
      <c r="B56" s="2"/>
      <c r="C56" s="1"/>
      <c r="D56" s="1"/>
      <c r="E56" s="1"/>
      <c r="F56" s="463"/>
      <c r="G56" s="463"/>
      <c r="H56" s="463"/>
      <c r="I56" s="465"/>
      <c r="J56" s="466"/>
      <c r="K56" s="1"/>
    </row>
    <row r="57" spans="1:12" x14ac:dyDescent="0.2">
      <c r="F57" s="463"/>
      <c r="G57" s="463"/>
      <c r="H57" s="463"/>
      <c r="I57" s="463"/>
      <c r="J57" s="467"/>
      <c r="K57" s="46"/>
    </row>
    <row r="58" spans="1:12" x14ac:dyDescent="0.2">
      <c r="F58" s="1"/>
      <c r="G58" s="1"/>
      <c r="H58" s="1"/>
      <c r="I58" s="1"/>
    </row>
    <row r="59" spans="1:12" x14ac:dyDescent="0.2">
      <c r="I59" s="1"/>
    </row>
  </sheetData>
  <pageMargins left="0.7" right="0.7" top="0.75" bottom="0.75" header="0.3" footer="0.3"/>
  <pageSetup scale="6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U89"/>
  <sheetViews>
    <sheetView workbookViewId="0">
      <selection activeCell="B28" sqref="B28:O31"/>
    </sheetView>
  </sheetViews>
  <sheetFormatPr baseColWidth="10" defaultColWidth="8.83203125" defaultRowHeight="15" x14ac:dyDescent="0.2"/>
  <cols>
    <col min="1" max="1" width="23.5" customWidth="1"/>
    <col min="3" max="16" width="13.33203125" customWidth="1"/>
  </cols>
  <sheetData>
    <row r="1" spans="1:16" x14ac:dyDescent="0.2">
      <c r="A1" s="143" t="s">
        <v>441</v>
      </c>
      <c r="B1" s="44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442</v>
      </c>
      <c r="B2" s="44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224</v>
      </c>
      <c r="P4" s="756" t="s">
        <v>247</v>
      </c>
    </row>
    <row r="5" spans="1:16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42" t="s">
        <v>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0"/>
    </row>
    <row r="7" spans="1:16" x14ac:dyDescent="0.2">
      <c r="A7" s="163" t="s">
        <v>418</v>
      </c>
      <c r="B7" s="164">
        <v>5108</v>
      </c>
      <c r="C7" s="165">
        <v>2210</v>
      </c>
      <c r="D7" s="165">
        <v>1345</v>
      </c>
      <c r="E7" s="165">
        <v>1980</v>
      </c>
      <c r="F7" s="165">
        <v>0</v>
      </c>
      <c r="G7" s="165">
        <v>0</v>
      </c>
      <c r="H7" s="165">
        <v>8685</v>
      </c>
      <c r="I7" s="166">
        <v>3700</v>
      </c>
      <c r="J7" s="166">
        <v>2350</v>
      </c>
      <c r="K7" s="166">
        <v>0</v>
      </c>
      <c r="L7" s="166">
        <v>3900</v>
      </c>
      <c r="M7" s="166">
        <v>3750</v>
      </c>
      <c r="N7" s="166">
        <v>4500</v>
      </c>
      <c r="O7" s="655">
        <f>SUM(C7:N7)</f>
        <v>32420</v>
      </c>
      <c r="P7" s="655">
        <v>33550</v>
      </c>
    </row>
    <row r="8" spans="1:16" x14ac:dyDescent="0.2">
      <c r="A8" s="163" t="s">
        <v>443</v>
      </c>
      <c r="B8" s="164">
        <v>5242</v>
      </c>
      <c r="C8" s="165">
        <v>2164.5</v>
      </c>
      <c r="D8" s="165">
        <v>1257.5</v>
      </c>
      <c r="E8" s="165">
        <v>357.5</v>
      </c>
      <c r="F8" s="165">
        <v>351</v>
      </c>
      <c r="G8" s="165">
        <v>552</v>
      </c>
      <c r="H8" s="165">
        <v>5901</v>
      </c>
      <c r="I8" s="166">
        <v>4200</v>
      </c>
      <c r="J8" s="166">
        <v>3920</v>
      </c>
      <c r="K8" s="166">
        <v>840</v>
      </c>
      <c r="L8" s="166">
        <v>4550</v>
      </c>
      <c r="M8" s="166">
        <v>3920</v>
      </c>
      <c r="N8" s="166">
        <v>4480</v>
      </c>
      <c r="O8" s="655">
        <f>SUM(C8:N8)</f>
        <v>32493.5</v>
      </c>
      <c r="P8" s="655">
        <v>29890</v>
      </c>
    </row>
    <row r="9" spans="1:16" x14ac:dyDescent="0.2">
      <c r="A9" s="764" t="s">
        <v>101</v>
      </c>
      <c r="B9" s="765"/>
      <c r="C9" s="167">
        <f>SUM(C7:C8)</f>
        <v>4374.5</v>
      </c>
      <c r="D9" s="167">
        <f t="shared" ref="D9:P9" si="0">SUM(D7:D8)</f>
        <v>2602.5</v>
      </c>
      <c r="E9" s="167">
        <f t="shared" si="0"/>
        <v>2337.5</v>
      </c>
      <c r="F9" s="167">
        <f t="shared" si="0"/>
        <v>351</v>
      </c>
      <c r="G9" s="167">
        <f t="shared" si="0"/>
        <v>552</v>
      </c>
      <c r="H9" s="167">
        <f t="shared" si="0"/>
        <v>14586</v>
      </c>
      <c r="I9" s="167">
        <f t="shared" si="0"/>
        <v>7900</v>
      </c>
      <c r="J9" s="167">
        <f t="shared" si="0"/>
        <v>6270</v>
      </c>
      <c r="K9" s="167">
        <f t="shared" si="0"/>
        <v>840</v>
      </c>
      <c r="L9" s="167">
        <f t="shared" si="0"/>
        <v>8450</v>
      </c>
      <c r="M9" s="167">
        <f t="shared" si="0"/>
        <v>7670</v>
      </c>
      <c r="N9" s="167">
        <f t="shared" si="0"/>
        <v>8980</v>
      </c>
      <c r="O9" s="167">
        <f t="shared" si="0"/>
        <v>64913.5</v>
      </c>
      <c r="P9" s="167">
        <f t="shared" si="0"/>
        <v>63440</v>
      </c>
    </row>
    <row r="10" spans="1:16" x14ac:dyDescent="0.2">
      <c r="A10" s="138"/>
      <c r="B10" s="137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8"/>
      <c r="P10" s="169"/>
    </row>
    <row r="11" spans="1:16" x14ac:dyDescent="0.2">
      <c r="A11" s="134" t="s">
        <v>107</v>
      </c>
      <c r="B11" s="134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33"/>
    </row>
    <row r="12" spans="1:16" x14ac:dyDescent="0.2">
      <c r="A12" s="163" t="s">
        <v>444</v>
      </c>
      <c r="B12" s="171">
        <v>6001</v>
      </c>
      <c r="C12" s="165">
        <v>4023.23</v>
      </c>
      <c r="D12" s="165">
        <v>4102.03</v>
      </c>
      <c r="E12" s="165">
        <v>4102.03</v>
      </c>
      <c r="F12" s="165">
        <v>4102.03</v>
      </c>
      <c r="G12" s="165">
        <v>4102.03</v>
      </c>
      <c r="H12" s="165">
        <v>4102.03</v>
      </c>
      <c r="I12" s="165">
        <v>4110</v>
      </c>
      <c r="J12" s="165">
        <v>4510</v>
      </c>
      <c r="K12" s="165">
        <v>4110</v>
      </c>
      <c r="L12" s="165">
        <v>4110</v>
      </c>
      <c r="M12" s="165">
        <v>4110</v>
      </c>
      <c r="N12" s="165">
        <v>4110</v>
      </c>
      <c r="O12" s="655">
        <f>SUM(C12:N12)</f>
        <v>49593.38</v>
      </c>
      <c r="P12" s="655">
        <v>49237</v>
      </c>
    </row>
    <row r="13" spans="1:16" x14ac:dyDescent="0.2">
      <c r="A13" s="163" t="s">
        <v>409</v>
      </c>
      <c r="B13" s="171">
        <v>6003</v>
      </c>
      <c r="C13" s="165">
        <v>4458.92</v>
      </c>
      <c r="D13" s="165">
        <v>4979.8</v>
      </c>
      <c r="E13" s="165">
        <v>2552.63</v>
      </c>
      <c r="F13" s="165">
        <v>2599.37</v>
      </c>
      <c r="G13" s="165">
        <v>2377.4899999999998</v>
      </c>
      <c r="H13" s="165">
        <v>7596.69</v>
      </c>
      <c r="I13" s="172">
        <v>6425</v>
      </c>
      <c r="J13" s="172">
        <v>5911</v>
      </c>
      <c r="K13" s="172">
        <v>1927.5</v>
      </c>
      <c r="L13" s="172">
        <v>7388.75</v>
      </c>
      <c r="M13" s="172">
        <v>6168</v>
      </c>
      <c r="N13" s="172">
        <v>6425</v>
      </c>
      <c r="O13" s="655">
        <f t="shared" ref="O13:O22" si="1">SUM(C13:N13)</f>
        <v>58810.149999999994</v>
      </c>
      <c r="P13" s="655">
        <v>59766</v>
      </c>
    </row>
    <row r="14" spans="1:16" x14ac:dyDescent="0.2">
      <c r="A14" s="163" t="s">
        <v>445</v>
      </c>
      <c r="B14" s="171">
        <v>6102</v>
      </c>
      <c r="C14" s="165">
        <v>438.54</v>
      </c>
      <c r="D14" s="165">
        <v>50.25</v>
      </c>
      <c r="E14" s="165">
        <v>0</v>
      </c>
      <c r="F14" s="165">
        <v>0</v>
      </c>
      <c r="G14" s="165">
        <v>507.52</v>
      </c>
      <c r="H14" s="165">
        <v>2334.87</v>
      </c>
      <c r="I14" s="172">
        <v>3500</v>
      </c>
      <c r="J14" s="172">
        <v>3300</v>
      </c>
      <c r="K14" s="172">
        <v>2500</v>
      </c>
      <c r="L14" s="172">
        <v>3850</v>
      </c>
      <c r="M14" s="172">
        <v>2900</v>
      </c>
      <c r="N14" s="172">
        <v>3200</v>
      </c>
      <c r="O14" s="655">
        <f t="shared" si="1"/>
        <v>22581.18</v>
      </c>
      <c r="P14" s="655">
        <v>24150</v>
      </c>
    </row>
    <row r="15" spans="1:16" x14ac:dyDescent="0.2">
      <c r="A15" s="163" t="s">
        <v>410</v>
      </c>
      <c r="B15" s="171">
        <v>6104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72">
        <v>0</v>
      </c>
      <c r="J15" s="172">
        <v>0</v>
      </c>
      <c r="K15" s="172">
        <v>2500</v>
      </c>
      <c r="L15" s="172">
        <v>2900</v>
      </c>
      <c r="M15" s="172">
        <v>0</v>
      </c>
      <c r="N15" s="172">
        <v>0</v>
      </c>
      <c r="O15" s="655">
        <f t="shared" si="1"/>
        <v>5400</v>
      </c>
      <c r="P15" s="655">
        <v>5400</v>
      </c>
    </row>
    <row r="16" spans="1:16" x14ac:dyDescent="0.2">
      <c r="A16" s="163" t="s">
        <v>446</v>
      </c>
      <c r="B16" s="171">
        <v>6106</v>
      </c>
      <c r="C16" s="165">
        <v>28.86</v>
      </c>
      <c r="D16" s="165">
        <v>0</v>
      </c>
      <c r="E16" s="165">
        <v>5.77</v>
      </c>
      <c r="F16" s="165">
        <v>0</v>
      </c>
      <c r="G16" s="165">
        <v>0</v>
      </c>
      <c r="H16" s="165">
        <v>14.43</v>
      </c>
      <c r="I16" s="172">
        <v>60</v>
      </c>
      <c r="J16" s="172">
        <v>60</v>
      </c>
      <c r="K16" s="172">
        <v>60</v>
      </c>
      <c r="L16" s="172">
        <v>110</v>
      </c>
      <c r="M16" s="172">
        <v>110</v>
      </c>
      <c r="N16" s="172">
        <v>60</v>
      </c>
      <c r="O16" s="655">
        <f t="shared" si="1"/>
        <v>509.06</v>
      </c>
      <c r="P16" s="655">
        <v>510</v>
      </c>
    </row>
    <row r="17" spans="1:21" x14ac:dyDescent="0.2">
      <c r="A17" s="163" t="s">
        <v>242</v>
      </c>
      <c r="B17" s="171">
        <v>6109</v>
      </c>
      <c r="C17" s="165">
        <v>6.5</v>
      </c>
      <c r="D17" s="165">
        <v>0</v>
      </c>
      <c r="E17" s="165">
        <v>0</v>
      </c>
      <c r="F17" s="165">
        <v>0</v>
      </c>
      <c r="G17" s="165">
        <v>329.02</v>
      </c>
      <c r="H17" s="165">
        <v>0</v>
      </c>
      <c r="I17" s="172">
        <v>35</v>
      </c>
      <c r="J17" s="172">
        <v>35</v>
      </c>
      <c r="K17" s="172">
        <v>500</v>
      </c>
      <c r="L17" s="172">
        <v>135</v>
      </c>
      <c r="M17" s="172">
        <v>135</v>
      </c>
      <c r="N17" s="172">
        <v>135</v>
      </c>
      <c r="O17" s="655">
        <f t="shared" si="1"/>
        <v>1310.52</v>
      </c>
      <c r="P17" s="655">
        <v>1320</v>
      </c>
      <c r="Q17" s="455"/>
      <c r="R17" s="455"/>
      <c r="S17" s="455"/>
      <c r="T17" s="455"/>
      <c r="U17" s="455"/>
    </row>
    <row r="18" spans="1:21" x14ac:dyDescent="0.2">
      <c r="A18" s="163" t="s">
        <v>190</v>
      </c>
      <c r="B18" s="171">
        <v>6117</v>
      </c>
      <c r="C18" s="165">
        <v>0</v>
      </c>
      <c r="D18" s="165">
        <v>0</v>
      </c>
      <c r="E18" s="165">
        <v>0</v>
      </c>
      <c r="F18" s="165">
        <v>10.16</v>
      </c>
      <c r="G18" s="165">
        <v>6.38</v>
      </c>
      <c r="H18" s="165">
        <v>0</v>
      </c>
      <c r="I18" s="172">
        <v>15</v>
      </c>
      <c r="J18" s="172">
        <v>15</v>
      </c>
      <c r="K18" s="172">
        <v>15</v>
      </c>
      <c r="L18" s="172">
        <v>15</v>
      </c>
      <c r="M18" s="172">
        <v>15</v>
      </c>
      <c r="N18" s="172">
        <v>15</v>
      </c>
      <c r="O18" s="655">
        <f t="shared" si="1"/>
        <v>106.53999999999999</v>
      </c>
      <c r="P18" s="655">
        <v>180</v>
      </c>
      <c r="Q18" s="455"/>
      <c r="R18" s="455"/>
      <c r="S18" s="455"/>
      <c r="T18" s="455"/>
      <c r="U18" s="455"/>
    </row>
    <row r="19" spans="1:21" x14ac:dyDescent="0.2">
      <c r="A19" s="163" t="s">
        <v>191</v>
      </c>
      <c r="B19" s="171">
        <v>6122</v>
      </c>
      <c r="C19" s="165">
        <v>41.27</v>
      </c>
      <c r="D19" s="165">
        <v>41.27</v>
      </c>
      <c r="E19" s="165">
        <v>43.35</v>
      </c>
      <c r="F19" s="165">
        <v>43.37</v>
      </c>
      <c r="G19" s="165">
        <v>43.37</v>
      </c>
      <c r="H19" s="165">
        <v>43.37</v>
      </c>
      <c r="I19" s="172">
        <v>62</v>
      </c>
      <c r="J19" s="172">
        <v>62</v>
      </c>
      <c r="K19" s="172">
        <v>62</v>
      </c>
      <c r="L19" s="172">
        <v>62</v>
      </c>
      <c r="M19" s="172">
        <v>62</v>
      </c>
      <c r="N19" s="172">
        <v>62</v>
      </c>
      <c r="O19" s="655">
        <f t="shared" si="1"/>
        <v>628</v>
      </c>
      <c r="P19" s="655">
        <v>744</v>
      </c>
      <c r="Q19" s="455"/>
      <c r="R19" s="455"/>
      <c r="S19" s="455"/>
      <c r="T19" s="455"/>
      <c r="U19" s="455"/>
    </row>
    <row r="20" spans="1:21" x14ac:dyDescent="0.2">
      <c r="A20" s="163" t="s">
        <v>447</v>
      </c>
      <c r="B20" s="171">
        <v>6123</v>
      </c>
      <c r="C20" s="165">
        <v>89.22</v>
      </c>
      <c r="D20" s="165">
        <v>0</v>
      </c>
      <c r="E20" s="165">
        <v>89.21</v>
      </c>
      <c r="F20" s="165">
        <v>208.32</v>
      </c>
      <c r="G20" s="165">
        <v>0</v>
      </c>
      <c r="H20" s="165">
        <v>90.26</v>
      </c>
      <c r="I20" s="172">
        <v>105</v>
      </c>
      <c r="J20" s="172">
        <v>105</v>
      </c>
      <c r="K20" s="172">
        <v>105</v>
      </c>
      <c r="L20" s="172">
        <v>105</v>
      </c>
      <c r="M20" s="172">
        <v>105</v>
      </c>
      <c r="N20" s="172">
        <v>105</v>
      </c>
      <c r="O20" s="655">
        <f t="shared" si="1"/>
        <v>1107.01</v>
      </c>
      <c r="P20" s="655">
        <v>1380</v>
      </c>
      <c r="Q20" s="455"/>
      <c r="R20" s="455"/>
      <c r="S20" s="455"/>
      <c r="T20" s="455"/>
      <c r="U20" s="455"/>
    </row>
    <row r="21" spans="1:21" x14ac:dyDescent="0.2">
      <c r="A21" s="163" t="s">
        <v>340</v>
      </c>
      <c r="B21" s="171">
        <v>6132</v>
      </c>
      <c r="C21" s="165">
        <v>702.39</v>
      </c>
      <c r="D21" s="165">
        <v>135.38999999999999</v>
      </c>
      <c r="E21" s="165">
        <v>63.95</v>
      </c>
      <c r="F21" s="165">
        <v>0</v>
      </c>
      <c r="G21" s="165">
        <v>69.19</v>
      </c>
      <c r="H21" s="165">
        <v>119.64</v>
      </c>
      <c r="I21" s="172">
        <v>600</v>
      </c>
      <c r="J21" s="172">
        <v>1700</v>
      </c>
      <c r="K21" s="172">
        <v>600</v>
      </c>
      <c r="L21" s="172">
        <v>1450</v>
      </c>
      <c r="M21" s="172">
        <v>1050</v>
      </c>
      <c r="N21" s="172">
        <v>900</v>
      </c>
      <c r="O21" s="655">
        <f t="shared" si="1"/>
        <v>7390.56</v>
      </c>
      <c r="P21" s="655">
        <v>7450</v>
      </c>
      <c r="Q21" s="455"/>
      <c r="R21" s="455"/>
      <c r="S21" s="455"/>
      <c r="T21" s="455"/>
      <c r="U21" s="455"/>
    </row>
    <row r="22" spans="1:21" x14ac:dyDescent="0.2">
      <c r="A22" s="163" t="s">
        <v>349</v>
      </c>
      <c r="B22" s="171">
        <v>6165</v>
      </c>
      <c r="C22" s="165">
        <v>305</v>
      </c>
      <c r="D22" s="165">
        <v>305</v>
      </c>
      <c r="E22" s="165">
        <v>305</v>
      </c>
      <c r="F22" s="165">
        <v>318.64</v>
      </c>
      <c r="G22" s="165">
        <v>318.64</v>
      </c>
      <c r="H22" s="165">
        <v>305</v>
      </c>
      <c r="I22" s="172">
        <v>308</v>
      </c>
      <c r="J22" s="172">
        <v>308</v>
      </c>
      <c r="K22" s="172">
        <v>308</v>
      </c>
      <c r="L22" s="172">
        <v>308</v>
      </c>
      <c r="M22" s="172">
        <v>308</v>
      </c>
      <c r="N22" s="172">
        <v>308</v>
      </c>
      <c r="O22" s="655">
        <f t="shared" si="1"/>
        <v>3705.2799999999997</v>
      </c>
      <c r="P22" s="655">
        <v>3693</v>
      </c>
      <c r="Q22" s="455"/>
      <c r="R22" s="455"/>
      <c r="S22" s="455"/>
      <c r="T22" s="455"/>
      <c r="U22" s="455"/>
    </row>
    <row r="23" spans="1:21" x14ac:dyDescent="0.2">
      <c r="A23" s="766" t="s">
        <v>209</v>
      </c>
      <c r="B23" s="766"/>
      <c r="C23" s="173">
        <f>SUM(C12:C22)</f>
        <v>10093.93</v>
      </c>
      <c r="D23" s="173">
        <f t="shared" ref="D23:P23" si="2">SUM(D12:D22)</f>
        <v>9613.74</v>
      </c>
      <c r="E23" s="173">
        <f t="shared" si="2"/>
        <v>7161.9400000000005</v>
      </c>
      <c r="F23" s="173">
        <f t="shared" si="2"/>
        <v>7281.8899999999994</v>
      </c>
      <c r="G23" s="173">
        <f t="shared" si="2"/>
        <v>7753.6399999999994</v>
      </c>
      <c r="H23" s="173">
        <f t="shared" si="2"/>
        <v>14606.29</v>
      </c>
      <c r="I23" s="173">
        <f t="shared" si="2"/>
        <v>15220</v>
      </c>
      <c r="J23" s="173">
        <f t="shared" si="2"/>
        <v>16006</v>
      </c>
      <c r="K23" s="173">
        <f t="shared" si="2"/>
        <v>12687.5</v>
      </c>
      <c r="L23" s="173">
        <f t="shared" si="2"/>
        <v>20433.75</v>
      </c>
      <c r="M23" s="173">
        <f t="shared" si="2"/>
        <v>14963</v>
      </c>
      <c r="N23" s="173">
        <f t="shared" si="2"/>
        <v>15320</v>
      </c>
      <c r="O23" s="173">
        <f t="shared" si="2"/>
        <v>151141.68</v>
      </c>
      <c r="P23" s="173">
        <f t="shared" si="2"/>
        <v>153830</v>
      </c>
      <c r="Q23" s="455"/>
      <c r="R23" s="455"/>
      <c r="S23" s="455"/>
      <c r="T23" s="455"/>
      <c r="U23" s="455"/>
    </row>
    <row r="24" spans="1:21" x14ac:dyDescent="0.2">
      <c r="A24" s="44"/>
      <c r="B24" s="44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68"/>
      <c r="P24" s="455"/>
      <c r="Q24" s="455"/>
      <c r="R24" s="455"/>
      <c r="S24" s="455"/>
      <c r="T24" s="455"/>
      <c r="U24" s="455"/>
    </row>
    <row r="25" spans="1:21" ht="16" x14ac:dyDescent="0.2">
      <c r="A25" s="626" t="s">
        <v>28</v>
      </c>
      <c r="B25" s="523"/>
      <c r="C25" s="175">
        <f>C9-C23</f>
        <v>-5719.43</v>
      </c>
      <c r="D25" s="175">
        <f t="shared" ref="D25:P25" si="3">D9-D23</f>
        <v>-7011.24</v>
      </c>
      <c r="E25" s="175">
        <f t="shared" si="3"/>
        <v>-4824.4400000000005</v>
      </c>
      <c r="F25" s="175">
        <f t="shared" si="3"/>
        <v>-6930.8899999999994</v>
      </c>
      <c r="G25" s="175">
        <f t="shared" si="3"/>
        <v>-7201.6399999999994</v>
      </c>
      <c r="H25" s="175">
        <f t="shared" si="3"/>
        <v>-20.290000000000873</v>
      </c>
      <c r="I25" s="175">
        <f t="shared" si="3"/>
        <v>-7320</v>
      </c>
      <c r="J25" s="175">
        <f t="shared" si="3"/>
        <v>-9736</v>
      </c>
      <c r="K25" s="175">
        <f t="shared" si="3"/>
        <v>-11847.5</v>
      </c>
      <c r="L25" s="175">
        <f t="shared" si="3"/>
        <v>-11983.75</v>
      </c>
      <c r="M25" s="175">
        <f t="shared" si="3"/>
        <v>-7293</v>
      </c>
      <c r="N25" s="175">
        <f t="shared" si="3"/>
        <v>-6340</v>
      </c>
      <c r="O25" s="579">
        <f>O9-O23</f>
        <v>-86228.18</v>
      </c>
      <c r="P25" s="579">
        <f t="shared" si="3"/>
        <v>-90390</v>
      </c>
      <c r="Q25" s="455"/>
      <c r="R25" s="455"/>
      <c r="S25" s="455"/>
      <c r="T25" s="455"/>
      <c r="U25" s="455"/>
    </row>
    <row r="28" spans="1:21" ht="25" x14ac:dyDescent="0.25">
      <c r="A28" s="176"/>
      <c r="B28" s="581"/>
      <c r="C28" s="727"/>
      <c r="D28" s="727"/>
      <c r="E28" s="727"/>
      <c r="F28" s="727"/>
      <c r="G28" s="727"/>
      <c r="H28" s="727"/>
      <c r="I28" s="727"/>
      <c r="J28" s="177"/>
      <c r="K28" s="177"/>
      <c r="L28" s="177"/>
      <c r="M28" s="178"/>
      <c r="N28" s="178"/>
      <c r="O28" s="177"/>
      <c r="P28" s="177"/>
      <c r="Q28" s="177"/>
      <c r="R28" s="177"/>
      <c r="S28" s="177"/>
      <c r="T28" s="177"/>
      <c r="U28" s="177"/>
    </row>
    <row r="29" spans="1:21" x14ac:dyDescent="0.2">
      <c r="A29" s="728"/>
      <c r="B29" s="580"/>
      <c r="C29" s="727"/>
      <c r="D29" s="727"/>
      <c r="E29" s="727"/>
      <c r="F29" s="727"/>
      <c r="G29" s="727"/>
      <c r="H29" s="727"/>
      <c r="I29" s="727"/>
      <c r="J29" s="177"/>
      <c r="K29" s="177"/>
      <c r="L29" s="177"/>
      <c r="M29" s="178"/>
      <c r="N29" s="178"/>
      <c r="O29" s="177"/>
      <c r="P29" s="177"/>
      <c r="Q29" s="177"/>
      <c r="R29" s="177"/>
      <c r="S29" s="177"/>
      <c r="T29" s="177"/>
      <c r="U29" s="177"/>
    </row>
    <row r="30" spans="1:21" x14ac:dyDescent="0.2">
      <c r="A30" s="179"/>
      <c r="B30" s="729"/>
      <c r="C30" s="729"/>
      <c r="D30" s="729"/>
      <c r="E30" s="729"/>
      <c r="F30" s="729"/>
      <c r="G30" s="729"/>
      <c r="H30" s="729"/>
      <c r="I30" s="729"/>
      <c r="J30" s="729"/>
      <c r="K30" s="729"/>
      <c r="L30" s="729"/>
      <c r="M30" s="729"/>
      <c r="N30" s="729"/>
      <c r="O30" s="729"/>
      <c r="P30" s="177"/>
      <c r="Q30" s="177"/>
      <c r="R30" s="177"/>
      <c r="S30" s="177"/>
      <c r="T30" s="177"/>
      <c r="U30" s="177"/>
    </row>
    <row r="31" spans="1:21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77"/>
      <c r="Q31" s="177"/>
      <c r="R31" s="177"/>
      <c r="S31" s="177"/>
      <c r="T31" s="177"/>
      <c r="U31" s="177"/>
    </row>
    <row r="32" spans="1:21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77"/>
      <c r="Q32" s="177"/>
      <c r="R32" s="177"/>
      <c r="S32" s="177"/>
      <c r="T32" s="177"/>
      <c r="U32" s="177"/>
    </row>
    <row r="33" spans="1:21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77"/>
      <c r="Q33" s="177"/>
      <c r="R33" s="177"/>
      <c r="S33" s="177"/>
      <c r="T33" s="177"/>
      <c r="U33" s="177"/>
    </row>
    <row r="34" spans="1:21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77"/>
      <c r="Q34" s="177"/>
      <c r="R34" s="177"/>
      <c r="S34" s="177"/>
      <c r="T34" s="177"/>
      <c r="U34" s="177"/>
    </row>
    <row r="35" spans="1:21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77"/>
      <c r="Q35" s="177"/>
      <c r="R35" s="177"/>
      <c r="S35" s="177"/>
      <c r="T35" s="177"/>
      <c r="U35" s="177"/>
    </row>
    <row r="36" spans="1:21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77"/>
      <c r="Q36" s="177"/>
      <c r="R36" s="177"/>
      <c r="S36" s="177"/>
      <c r="T36" s="177"/>
      <c r="U36" s="177"/>
    </row>
    <row r="37" spans="1:21" x14ac:dyDescent="0.2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77"/>
      <c r="Q37" s="177"/>
      <c r="R37" s="177"/>
      <c r="S37" s="177"/>
      <c r="T37" s="177"/>
      <c r="U37" s="177"/>
    </row>
    <row r="38" spans="1:21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77"/>
      <c r="Q38" s="177"/>
      <c r="R38" s="177"/>
      <c r="S38" s="177"/>
      <c r="T38" s="177"/>
      <c r="U38" s="177"/>
    </row>
    <row r="39" spans="1:21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77"/>
      <c r="Q39" s="177"/>
      <c r="R39" s="177"/>
      <c r="S39" s="177"/>
      <c r="T39" s="177"/>
      <c r="U39" s="177"/>
    </row>
    <row r="40" spans="1:21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77"/>
      <c r="Q40" s="177"/>
      <c r="R40" s="177"/>
      <c r="S40" s="177"/>
      <c r="T40" s="177"/>
      <c r="U40" s="177"/>
    </row>
    <row r="41" spans="1:21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77"/>
      <c r="Q41" s="177"/>
      <c r="R41" s="177"/>
      <c r="S41" s="177"/>
      <c r="T41" s="177"/>
      <c r="U41" s="177"/>
    </row>
    <row r="42" spans="1:21" x14ac:dyDescent="0.2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77"/>
      <c r="Q42" s="177"/>
      <c r="R42" s="177"/>
      <c r="S42" s="177"/>
      <c r="T42" s="177"/>
      <c r="U42" s="177"/>
    </row>
    <row r="43" spans="1:21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77"/>
      <c r="Q43" s="177"/>
      <c r="R43" s="177"/>
      <c r="S43" s="177"/>
      <c r="T43" s="177"/>
      <c r="U43" s="177"/>
    </row>
    <row r="44" spans="1:2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77"/>
      <c r="Q44" s="177"/>
      <c r="R44" s="177"/>
      <c r="S44" s="177"/>
      <c r="T44" s="177"/>
      <c r="U44" s="177"/>
    </row>
    <row r="45" spans="1:2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77"/>
      <c r="Q45" s="177"/>
      <c r="R45" s="177"/>
      <c r="S45" s="177"/>
      <c r="T45" s="177"/>
      <c r="U45" s="177"/>
    </row>
    <row r="46" spans="1:21" x14ac:dyDescent="0.2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77"/>
      <c r="Q46" s="177"/>
      <c r="R46" s="177"/>
      <c r="S46" s="177"/>
      <c r="T46" s="177"/>
      <c r="U46" s="177"/>
    </row>
    <row r="47" spans="1:2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77"/>
      <c r="Q47" s="177"/>
      <c r="R47" s="177"/>
      <c r="S47" s="177"/>
      <c r="T47" s="177"/>
      <c r="U47" s="177"/>
    </row>
    <row r="48" spans="1:2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77"/>
      <c r="Q48" s="177"/>
      <c r="R48" s="177"/>
      <c r="S48" s="177"/>
      <c r="T48" s="177"/>
      <c r="U48" s="177"/>
    </row>
    <row r="49" spans="1:21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77"/>
      <c r="Q49" s="177"/>
      <c r="R49" s="177"/>
      <c r="S49" s="177"/>
      <c r="T49" s="177"/>
      <c r="U49" s="177"/>
    </row>
    <row r="50" spans="1:21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77"/>
      <c r="Q50" s="177"/>
      <c r="R50" s="177"/>
      <c r="S50" s="177"/>
      <c r="T50" s="177"/>
      <c r="U50" s="177"/>
    </row>
    <row r="51" spans="1:21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77"/>
      <c r="Q51" s="177"/>
      <c r="R51" s="177"/>
      <c r="S51" s="177"/>
      <c r="T51" s="177"/>
      <c r="U51" s="177"/>
    </row>
    <row r="52" spans="1:21" x14ac:dyDescent="0.2">
      <c r="A52" s="179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77"/>
      <c r="Q52" s="177"/>
      <c r="R52" s="177"/>
      <c r="S52" s="177"/>
      <c r="T52" s="177"/>
      <c r="U52" s="177"/>
    </row>
    <row r="53" spans="1:21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77"/>
      <c r="Q53" s="177"/>
      <c r="R53" s="177"/>
      <c r="S53" s="177"/>
      <c r="T53" s="177"/>
      <c r="U53" s="177"/>
    </row>
    <row r="54" spans="1:21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77"/>
      <c r="Q54" s="177"/>
      <c r="R54" s="177"/>
      <c r="S54" s="177"/>
      <c r="T54" s="177"/>
      <c r="U54" s="177"/>
    </row>
    <row r="55" spans="1:2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77"/>
      <c r="Q55" s="177"/>
      <c r="R55" s="177"/>
      <c r="S55" s="177"/>
      <c r="T55" s="177"/>
      <c r="U55" s="177"/>
    </row>
    <row r="56" spans="1:21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77"/>
      <c r="Q56" s="177"/>
      <c r="R56" s="177"/>
      <c r="S56" s="177"/>
      <c r="T56" s="177"/>
      <c r="U56" s="177"/>
    </row>
    <row r="57" spans="1:21" x14ac:dyDescent="0.2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77"/>
      <c r="Q57" s="177"/>
      <c r="R57" s="177"/>
      <c r="S57" s="177"/>
      <c r="T57" s="177"/>
      <c r="U57" s="177"/>
    </row>
    <row r="58" spans="1:21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77"/>
      <c r="Q58" s="177"/>
      <c r="R58" s="177"/>
      <c r="S58" s="177"/>
      <c r="T58" s="177"/>
      <c r="U58" s="177"/>
    </row>
    <row r="59" spans="1:21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77"/>
      <c r="Q59" s="177"/>
      <c r="R59" s="177"/>
      <c r="S59" s="177"/>
      <c r="T59" s="177"/>
      <c r="U59" s="177"/>
    </row>
    <row r="60" spans="1:21" x14ac:dyDescent="0.2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77"/>
      <c r="Q60" s="177"/>
      <c r="R60" s="177"/>
      <c r="S60" s="177"/>
      <c r="T60" s="177"/>
      <c r="U60" s="177"/>
    </row>
    <row r="61" spans="1:21" x14ac:dyDescent="0.2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77"/>
      <c r="Q61" s="177"/>
      <c r="R61" s="177"/>
      <c r="S61" s="177"/>
      <c r="T61" s="177"/>
      <c r="U61" s="177"/>
    </row>
    <row r="62" spans="1:21" x14ac:dyDescent="0.2">
      <c r="A62" s="179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77"/>
      <c r="Q62" s="177"/>
      <c r="R62" s="177"/>
      <c r="S62" s="177"/>
      <c r="T62" s="177"/>
      <c r="U62" s="177"/>
    </row>
    <row r="63" spans="1:2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77"/>
      <c r="Q63" s="177"/>
      <c r="R63" s="177"/>
      <c r="S63" s="177"/>
      <c r="T63" s="177"/>
      <c r="U63" s="177"/>
    </row>
    <row r="64" spans="1:21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77"/>
      <c r="Q64" s="177"/>
      <c r="R64" s="177"/>
      <c r="S64" s="177"/>
      <c r="T64" s="177"/>
      <c r="U64" s="177"/>
    </row>
    <row r="65" spans="1:2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77"/>
      <c r="Q65" s="177"/>
      <c r="R65" s="177"/>
      <c r="S65" s="177"/>
      <c r="T65" s="177"/>
      <c r="U65" s="177"/>
    </row>
    <row r="66" spans="1:21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77"/>
      <c r="Q66" s="177"/>
      <c r="R66" s="177"/>
      <c r="S66" s="177"/>
      <c r="T66" s="177"/>
      <c r="U66" s="177"/>
    </row>
    <row r="67" spans="1:21" x14ac:dyDescent="0.2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77"/>
      <c r="Q67" s="177"/>
      <c r="R67" s="177"/>
      <c r="S67" s="177"/>
      <c r="T67" s="177"/>
      <c r="U67" s="177"/>
    </row>
    <row r="68" spans="1:21" x14ac:dyDescent="0.2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77"/>
      <c r="Q68" s="177"/>
      <c r="R68" s="177"/>
      <c r="S68" s="177"/>
      <c r="T68" s="177"/>
      <c r="U68" s="177"/>
    </row>
    <row r="69" spans="1:21" x14ac:dyDescent="0.2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77"/>
      <c r="Q69" s="177"/>
      <c r="R69" s="177"/>
      <c r="S69" s="177"/>
      <c r="T69" s="177"/>
      <c r="U69" s="177"/>
    </row>
    <row r="70" spans="1:21" x14ac:dyDescent="0.2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77"/>
      <c r="Q70" s="177"/>
      <c r="R70" s="177"/>
      <c r="S70" s="177"/>
      <c r="T70" s="177"/>
      <c r="U70" s="177"/>
    </row>
    <row r="71" spans="1:21" x14ac:dyDescent="0.2">
      <c r="A71" s="179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77"/>
      <c r="Q71" s="177"/>
      <c r="R71" s="177"/>
      <c r="S71" s="177"/>
      <c r="T71" s="177"/>
      <c r="U71" s="177"/>
    </row>
    <row r="72" spans="1:21" x14ac:dyDescent="0.2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77"/>
      <c r="Q72" s="177"/>
      <c r="R72" s="177"/>
      <c r="S72" s="177"/>
      <c r="T72" s="177"/>
      <c r="U72" s="177"/>
    </row>
    <row r="73" spans="1:21" x14ac:dyDescent="0.2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77"/>
      <c r="Q73" s="177"/>
      <c r="R73" s="177"/>
      <c r="S73" s="177"/>
      <c r="T73" s="177"/>
      <c r="U73" s="177"/>
    </row>
    <row r="74" spans="1:21" x14ac:dyDescent="0.2">
      <c r="A74" s="17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77"/>
      <c r="Q74" s="177"/>
      <c r="R74" s="177"/>
      <c r="S74" s="177"/>
      <c r="T74" s="177"/>
      <c r="U74" s="177"/>
    </row>
    <row r="75" spans="1:21" x14ac:dyDescent="0.2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77"/>
      <c r="Q75" s="177"/>
      <c r="R75" s="177"/>
      <c r="S75" s="177"/>
      <c r="T75" s="177"/>
      <c r="U75" s="177"/>
    </row>
    <row r="76" spans="1:21" x14ac:dyDescent="0.2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77"/>
      <c r="Q76" s="177"/>
      <c r="R76" s="177"/>
      <c r="S76" s="177"/>
      <c r="T76" s="177"/>
      <c r="U76" s="177"/>
    </row>
    <row r="77" spans="1:21" x14ac:dyDescent="0.2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77"/>
      <c r="Q77" s="177"/>
      <c r="R77" s="177"/>
      <c r="S77" s="177"/>
      <c r="T77" s="177"/>
      <c r="U77" s="177"/>
    </row>
    <row r="78" spans="1:21" x14ac:dyDescent="0.2">
      <c r="A78" s="179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77"/>
      <c r="Q78" s="177"/>
      <c r="R78" s="177"/>
      <c r="S78" s="177"/>
      <c r="T78" s="177"/>
      <c r="U78" s="177"/>
    </row>
    <row r="79" spans="1:21" x14ac:dyDescent="0.2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77"/>
      <c r="Q79" s="177"/>
      <c r="R79" s="177"/>
      <c r="S79" s="177"/>
      <c r="T79" s="177"/>
      <c r="U79" s="177"/>
    </row>
    <row r="80" spans="1:21" x14ac:dyDescent="0.2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77"/>
      <c r="Q80" s="177"/>
      <c r="R80" s="177"/>
      <c r="S80" s="177"/>
      <c r="T80" s="177"/>
      <c r="U80" s="177"/>
    </row>
    <row r="81" spans="1:21" x14ac:dyDescent="0.2">
      <c r="A81" s="179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77"/>
      <c r="Q81" s="177"/>
      <c r="R81" s="177"/>
      <c r="S81" s="177"/>
      <c r="T81" s="177"/>
      <c r="U81" s="177"/>
    </row>
    <row r="82" spans="1:21" x14ac:dyDescent="0.2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77"/>
      <c r="Q82" s="177"/>
      <c r="R82" s="177"/>
      <c r="S82" s="177"/>
      <c r="T82" s="177"/>
      <c r="U82" s="177"/>
    </row>
    <row r="83" spans="1:21" x14ac:dyDescent="0.2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77"/>
      <c r="Q83" s="177"/>
      <c r="R83" s="177"/>
      <c r="S83" s="177"/>
      <c r="T83" s="177"/>
      <c r="U83" s="177"/>
    </row>
    <row r="84" spans="1:21" x14ac:dyDescent="0.2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77"/>
      <c r="Q84" s="177"/>
      <c r="R84" s="177"/>
      <c r="S84" s="177"/>
      <c r="T84" s="177"/>
      <c r="U84" s="177"/>
    </row>
    <row r="85" spans="1:21" x14ac:dyDescent="0.2">
      <c r="A85" s="177"/>
      <c r="B85" s="177"/>
      <c r="C85" s="177"/>
      <c r="D85" s="177"/>
      <c r="E85" s="177"/>
      <c r="F85" s="177"/>
      <c r="G85" s="178"/>
      <c r="H85" s="178"/>
      <c r="I85" s="178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</row>
    <row r="86" spans="1:21" x14ac:dyDescent="0.2">
      <c r="A86" s="181"/>
      <c r="B86" s="177"/>
      <c r="C86" s="177"/>
      <c r="D86" s="177"/>
      <c r="E86" s="177"/>
      <c r="F86" s="177"/>
      <c r="G86" s="178"/>
      <c r="H86" s="178"/>
      <c r="I86" s="178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</row>
    <row r="87" spans="1:21" x14ac:dyDescent="0.2">
      <c r="A87" s="182"/>
      <c r="B87" s="177"/>
      <c r="C87" s="177"/>
      <c r="D87" s="177"/>
      <c r="E87" s="177"/>
      <c r="F87" s="177"/>
      <c r="G87" s="178"/>
      <c r="H87" s="178"/>
      <c r="I87" s="178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</row>
    <row r="88" spans="1:21" x14ac:dyDescent="0.2">
      <c r="A88" s="177"/>
      <c r="B88" s="177"/>
      <c r="C88" s="177"/>
      <c r="D88" s="177"/>
      <c r="E88" s="177"/>
      <c r="F88" s="177"/>
      <c r="G88" s="178"/>
      <c r="H88" s="178"/>
      <c r="I88" s="178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</row>
    <row r="89" spans="1:21" x14ac:dyDescent="0.2">
      <c r="A89" s="177"/>
      <c r="B89" s="177"/>
      <c r="C89" s="177"/>
      <c r="D89" s="177"/>
      <c r="E89" s="177"/>
      <c r="F89" s="177"/>
      <c r="G89" s="178"/>
      <c r="H89" s="178"/>
      <c r="I89" s="178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</sheetData>
  <mergeCells count="4">
    <mergeCell ref="A9:B9"/>
    <mergeCell ref="A23:B23"/>
    <mergeCell ref="O4:O5"/>
    <mergeCell ref="P4:P5"/>
  </mergeCells>
  <pageMargins left="0.7" right="0.7" top="0.75" bottom="0.75" header="0.3" footer="0.3"/>
  <pageSetup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2"/>
  <sheetViews>
    <sheetView workbookViewId="0">
      <selection activeCell="A15" sqref="A15:I24"/>
    </sheetView>
  </sheetViews>
  <sheetFormatPr baseColWidth="10" defaultColWidth="8.83203125" defaultRowHeight="15" x14ac:dyDescent="0.2"/>
  <cols>
    <col min="1" max="1" width="27.5" customWidth="1"/>
    <col min="3" max="16" width="13.5" customWidth="1"/>
  </cols>
  <sheetData>
    <row r="1" spans="1:16" x14ac:dyDescent="0.2">
      <c r="A1" s="143" t="s">
        <v>448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449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450</v>
      </c>
      <c r="P4" s="756" t="s">
        <v>203</v>
      </c>
    </row>
    <row r="5" spans="1:16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34" t="s">
        <v>107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83"/>
    </row>
    <row r="7" spans="1:16" x14ac:dyDescent="0.2">
      <c r="A7" s="160" t="s">
        <v>444</v>
      </c>
      <c r="B7" s="171">
        <v>6001</v>
      </c>
      <c r="C7" s="184">
        <v>574.75</v>
      </c>
      <c r="D7" s="184">
        <v>586</v>
      </c>
      <c r="E7" s="184">
        <v>586</v>
      </c>
      <c r="F7" s="184">
        <v>586</v>
      </c>
      <c r="G7" s="184">
        <v>586</v>
      </c>
      <c r="H7" s="184">
        <v>586</v>
      </c>
      <c r="I7" s="184">
        <v>586.14</v>
      </c>
      <c r="J7" s="184">
        <v>586.14</v>
      </c>
      <c r="K7" s="184">
        <v>586.14</v>
      </c>
      <c r="L7" s="184">
        <v>586.14</v>
      </c>
      <c r="M7" s="184">
        <v>586.14</v>
      </c>
      <c r="N7" s="184">
        <v>586.14</v>
      </c>
      <c r="O7" s="655">
        <f>SUM(C7:N7)</f>
        <v>7021.5900000000011</v>
      </c>
      <c r="P7" s="655">
        <v>7022.79</v>
      </c>
    </row>
    <row r="8" spans="1:16" x14ac:dyDescent="0.2">
      <c r="A8" s="160" t="s">
        <v>409</v>
      </c>
      <c r="B8" s="171">
        <v>6003</v>
      </c>
      <c r="C8" s="184">
        <v>789</v>
      </c>
      <c r="D8" s="184">
        <v>526</v>
      </c>
      <c r="E8" s="184">
        <v>526</v>
      </c>
      <c r="F8" s="184">
        <v>657.5</v>
      </c>
      <c r="G8" s="184">
        <v>1052</v>
      </c>
      <c r="H8" s="184">
        <v>986</v>
      </c>
      <c r="I8" s="185">
        <v>1052</v>
      </c>
      <c r="J8" s="185">
        <v>789</v>
      </c>
      <c r="K8" s="185">
        <v>394.5</v>
      </c>
      <c r="L8" s="185">
        <v>986.25</v>
      </c>
      <c r="M8" s="185">
        <v>1052</v>
      </c>
      <c r="N8" s="185">
        <v>1052</v>
      </c>
      <c r="O8" s="655">
        <f t="shared" ref="O8:O11" si="0">SUM(C8:N8)</f>
        <v>9862.25</v>
      </c>
      <c r="P8" s="655">
        <v>9862.5</v>
      </c>
    </row>
    <row r="9" spans="1:16" x14ac:dyDescent="0.2">
      <c r="A9" s="160" t="s">
        <v>410</v>
      </c>
      <c r="B9" s="171">
        <v>6104</v>
      </c>
      <c r="C9" s="184">
        <v>0</v>
      </c>
      <c r="D9" s="184">
        <v>1600.6</v>
      </c>
      <c r="E9" s="184">
        <v>0</v>
      </c>
      <c r="F9" s="184">
        <v>1407.65</v>
      </c>
      <c r="G9" s="184">
        <v>0</v>
      </c>
      <c r="H9" s="184">
        <v>895.1</v>
      </c>
      <c r="I9" s="186">
        <v>1000</v>
      </c>
      <c r="J9" s="186">
        <v>0</v>
      </c>
      <c r="K9" s="186">
        <v>0</v>
      </c>
      <c r="L9" s="186">
        <v>0</v>
      </c>
      <c r="M9" s="186"/>
      <c r="N9" s="186">
        <v>8400</v>
      </c>
      <c r="O9" s="655">
        <f t="shared" si="0"/>
        <v>13303.35</v>
      </c>
      <c r="P9" s="655">
        <v>13400</v>
      </c>
    </row>
    <row r="10" spans="1:16" x14ac:dyDescent="0.2">
      <c r="A10" s="160" t="s">
        <v>451</v>
      </c>
      <c r="B10" s="171">
        <v>6330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184.56</v>
      </c>
      <c r="I10" s="186">
        <v>0</v>
      </c>
      <c r="J10" s="186">
        <v>0</v>
      </c>
      <c r="K10" s="186">
        <v>0</v>
      </c>
      <c r="L10" s="186">
        <v>2500</v>
      </c>
      <c r="M10" s="186">
        <v>2500</v>
      </c>
      <c r="N10" s="186">
        <v>500</v>
      </c>
      <c r="O10" s="655">
        <f t="shared" si="0"/>
        <v>5684.5599999999995</v>
      </c>
      <c r="P10" s="655">
        <v>5700</v>
      </c>
    </row>
    <row r="11" spans="1:16" x14ac:dyDescent="0.2">
      <c r="A11" s="160" t="s">
        <v>452</v>
      </c>
      <c r="B11" s="171">
        <v>6335</v>
      </c>
      <c r="C11" s="184">
        <v>1241.94</v>
      </c>
      <c r="D11" s="184">
        <v>1148.93</v>
      </c>
      <c r="E11" s="184">
        <v>622</v>
      </c>
      <c r="F11" s="184">
        <v>995.29</v>
      </c>
      <c r="G11" s="184">
        <v>645</v>
      </c>
      <c r="H11" s="184">
        <v>404.24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655">
        <f t="shared" si="0"/>
        <v>5057.3999999999996</v>
      </c>
      <c r="P11" s="655">
        <v>13596</v>
      </c>
    </row>
    <row r="12" spans="1:16" ht="16" x14ac:dyDescent="0.2">
      <c r="A12" s="621" t="s">
        <v>209</v>
      </c>
      <c r="B12" s="162"/>
      <c r="C12" s="175">
        <f>SUM(C7:C11)</f>
        <v>2605.69</v>
      </c>
      <c r="D12" s="175">
        <f t="shared" ref="D12:P12" si="1">SUM(D7:D11)</f>
        <v>3861.5299999999997</v>
      </c>
      <c r="E12" s="175">
        <f t="shared" si="1"/>
        <v>1734</v>
      </c>
      <c r="F12" s="175">
        <f t="shared" si="1"/>
        <v>3646.44</v>
      </c>
      <c r="G12" s="175">
        <f t="shared" si="1"/>
        <v>2283</v>
      </c>
      <c r="H12" s="175">
        <f t="shared" si="1"/>
        <v>3055.8999999999996</v>
      </c>
      <c r="I12" s="175">
        <f t="shared" si="1"/>
        <v>2638.14</v>
      </c>
      <c r="J12" s="175">
        <f t="shared" si="1"/>
        <v>1375.1399999999999</v>
      </c>
      <c r="K12" s="175">
        <f t="shared" si="1"/>
        <v>980.64</v>
      </c>
      <c r="L12" s="175">
        <f t="shared" si="1"/>
        <v>4072.39</v>
      </c>
      <c r="M12" s="175">
        <f t="shared" si="1"/>
        <v>4138.1399999999994</v>
      </c>
      <c r="N12" s="175">
        <f t="shared" si="1"/>
        <v>10538.14</v>
      </c>
      <c r="O12" s="579">
        <f t="shared" si="1"/>
        <v>40929.15</v>
      </c>
      <c r="P12" s="579">
        <f t="shared" si="1"/>
        <v>49581.29</v>
      </c>
    </row>
  </sheetData>
  <mergeCells count="2"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3"/>
  <sheetViews>
    <sheetView workbookViewId="0">
      <selection activeCell="H18" sqref="H18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5" customWidth="1"/>
  </cols>
  <sheetData>
    <row r="1" spans="1:16" x14ac:dyDescent="0.2">
      <c r="A1" s="143" t="s">
        <v>453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143" t="s">
        <v>454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455</v>
      </c>
      <c r="P4" s="756" t="s">
        <v>169</v>
      </c>
    </row>
    <row r="5" spans="1:16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34" t="s">
        <v>107</v>
      </c>
      <c r="B6" s="134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88"/>
    </row>
    <row r="7" spans="1:16" x14ac:dyDescent="0.2">
      <c r="A7" s="171" t="s">
        <v>444</v>
      </c>
      <c r="B7" s="171">
        <v>6001</v>
      </c>
      <c r="C7" s="189">
        <v>1149.49</v>
      </c>
      <c r="D7" s="189">
        <v>1172.01</v>
      </c>
      <c r="E7" s="189">
        <v>1172.01</v>
      </c>
      <c r="F7" s="189">
        <v>1172.01</v>
      </c>
      <c r="G7" s="189">
        <v>1172.01</v>
      </c>
      <c r="H7" s="189">
        <v>1172.01</v>
      </c>
      <c r="I7" s="189">
        <v>1174</v>
      </c>
      <c r="J7" s="189">
        <v>1174</v>
      </c>
      <c r="K7" s="189">
        <v>1174</v>
      </c>
      <c r="L7" s="189">
        <v>1174</v>
      </c>
      <c r="M7" s="189">
        <v>1174</v>
      </c>
      <c r="N7" s="189">
        <v>1174</v>
      </c>
      <c r="O7" s="655">
        <f>SUM(C7:N7)</f>
        <v>14053.54</v>
      </c>
      <c r="P7" s="655">
        <v>14064.5</v>
      </c>
    </row>
    <row r="8" spans="1:16" x14ac:dyDescent="0.2">
      <c r="A8" s="171" t="s">
        <v>456</v>
      </c>
      <c r="B8" s="171">
        <v>6014</v>
      </c>
      <c r="C8" s="189">
        <v>4908.34</v>
      </c>
      <c r="D8" s="189">
        <v>2655.69</v>
      </c>
      <c r="E8" s="189">
        <v>2624.43</v>
      </c>
      <c r="F8" s="189">
        <v>2459.09</v>
      </c>
      <c r="G8" s="189">
        <v>2217.9899999999998</v>
      </c>
      <c r="H8" s="189">
        <v>5770.07</v>
      </c>
      <c r="I8" s="190">
        <v>4103</v>
      </c>
      <c r="J8" s="190">
        <v>5103</v>
      </c>
      <c r="K8" s="190">
        <v>3051</v>
      </c>
      <c r="L8" s="190">
        <v>5063</v>
      </c>
      <c r="M8" s="190">
        <v>4603</v>
      </c>
      <c r="N8" s="190">
        <v>4603</v>
      </c>
      <c r="O8" s="655">
        <f t="shared" ref="O8:O16" si="0">SUM(C8:N8)</f>
        <v>47161.61</v>
      </c>
      <c r="P8" s="655">
        <v>47513</v>
      </c>
    </row>
    <row r="9" spans="1:16" x14ac:dyDescent="0.2">
      <c r="A9" s="171" t="s">
        <v>457</v>
      </c>
      <c r="B9" s="171">
        <v>6016</v>
      </c>
      <c r="C9" s="189">
        <v>3346.61</v>
      </c>
      <c r="D9" s="189">
        <v>2759.31</v>
      </c>
      <c r="E9" s="189">
        <v>3163.98</v>
      </c>
      <c r="F9" s="189">
        <v>3203.35</v>
      </c>
      <c r="G9" s="189">
        <v>2556.19</v>
      </c>
      <c r="H9" s="189">
        <v>3411.34</v>
      </c>
      <c r="I9" s="190">
        <v>3572</v>
      </c>
      <c r="J9" s="190">
        <v>3572</v>
      </c>
      <c r="K9" s="190">
        <v>1786</v>
      </c>
      <c r="L9" s="190">
        <v>4465</v>
      </c>
      <c r="M9" s="190">
        <v>3572</v>
      </c>
      <c r="N9" s="190">
        <v>3572</v>
      </c>
      <c r="O9" s="655">
        <f t="shared" si="0"/>
        <v>38979.78</v>
      </c>
      <c r="P9" s="655">
        <v>41689</v>
      </c>
    </row>
    <row r="10" spans="1:16" x14ac:dyDescent="0.2">
      <c r="A10" s="171" t="s">
        <v>458</v>
      </c>
      <c r="B10" s="171">
        <v>6017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90">
        <v>0</v>
      </c>
      <c r="J10" s="190">
        <v>0</v>
      </c>
      <c r="K10" s="190">
        <v>0</v>
      </c>
      <c r="L10" s="190">
        <v>1351</v>
      </c>
      <c r="M10" s="190">
        <v>987</v>
      </c>
      <c r="N10" s="190">
        <v>987</v>
      </c>
      <c r="O10" s="655">
        <f t="shared" si="0"/>
        <v>3325</v>
      </c>
      <c r="P10" s="655">
        <v>8496</v>
      </c>
    </row>
    <row r="11" spans="1:16" x14ac:dyDescent="0.2">
      <c r="A11" s="171" t="s">
        <v>459</v>
      </c>
      <c r="B11" s="171">
        <v>6018</v>
      </c>
      <c r="C11" s="189">
        <v>1315</v>
      </c>
      <c r="D11" s="189">
        <v>0</v>
      </c>
      <c r="E11" s="189">
        <v>0</v>
      </c>
      <c r="F11" s="189">
        <v>0</v>
      </c>
      <c r="G11" s="189">
        <v>263</v>
      </c>
      <c r="H11" s="189">
        <v>986</v>
      </c>
      <c r="I11" s="190">
        <v>1052</v>
      </c>
      <c r="J11" s="190">
        <v>1052</v>
      </c>
      <c r="K11" s="190">
        <v>526</v>
      </c>
      <c r="L11" s="190">
        <v>986.25</v>
      </c>
      <c r="M11" s="190">
        <v>1052</v>
      </c>
      <c r="N11" s="190">
        <v>789</v>
      </c>
      <c r="O11" s="655">
        <f t="shared" si="0"/>
        <v>8021.25</v>
      </c>
      <c r="P11" s="655">
        <v>8021.25</v>
      </c>
    </row>
    <row r="12" spans="1:16" x14ac:dyDescent="0.2">
      <c r="A12" s="171" t="s">
        <v>242</v>
      </c>
      <c r="B12" s="171">
        <v>6109</v>
      </c>
      <c r="C12" s="189">
        <v>18.350000000000001</v>
      </c>
      <c r="D12" s="189">
        <v>168.07</v>
      </c>
      <c r="E12" s="189">
        <v>41.77</v>
      </c>
      <c r="F12" s="189">
        <v>0</v>
      </c>
      <c r="G12" s="189">
        <v>245.31</v>
      </c>
      <c r="H12" s="189">
        <v>78.849999999999994</v>
      </c>
      <c r="I12" s="159">
        <v>345</v>
      </c>
      <c r="J12" s="159">
        <v>115</v>
      </c>
      <c r="K12" s="159">
        <v>345</v>
      </c>
      <c r="L12" s="159">
        <v>45</v>
      </c>
      <c r="M12" s="159">
        <v>45</v>
      </c>
      <c r="N12" s="159">
        <v>45</v>
      </c>
      <c r="O12" s="655">
        <f t="shared" si="0"/>
        <v>1492.35</v>
      </c>
      <c r="P12" s="655">
        <v>1500</v>
      </c>
    </row>
    <row r="13" spans="1:16" x14ac:dyDescent="0.2">
      <c r="A13" s="171" t="s">
        <v>191</v>
      </c>
      <c r="B13" s="171">
        <v>6122</v>
      </c>
      <c r="C13" s="189">
        <v>89.28</v>
      </c>
      <c r="D13" s="189">
        <v>89.28</v>
      </c>
      <c r="E13" s="189">
        <v>95.63</v>
      </c>
      <c r="F13" s="189">
        <v>96.08</v>
      </c>
      <c r="G13" s="189">
        <v>96.67</v>
      </c>
      <c r="H13" s="189">
        <v>69.77</v>
      </c>
      <c r="I13" s="189">
        <v>110</v>
      </c>
      <c r="J13" s="189">
        <v>110</v>
      </c>
      <c r="K13" s="189">
        <v>110</v>
      </c>
      <c r="L13" s="189">
        <v>110</v>
      </c>
      <c r="M13" s="189">
        <v>110</v>
      </c>
      <c r="N13" s="189">
        <v>110</v>
      </c>
      <c r="O13" s="655">
        <f t="shared" si="0"/>
        <v>1196.71</v>
      </c>
      <c r="P13" s="655">
        <v>1320</v>
      </c>
    </row>
    <row r="14" spans="1:16" x14ac:dyDescent="0.2">
      <c r="A14" s="171" t="s">
        <v>340</v>
      </c>
      <c r="B14" s="171">
        <v>6132</v>
      </c>
      <c r="C14" s="189">
        <v>0</v>
      </c>
      <c r="D14" s="189">
        <v>110.17</v>
      </c>
      <c r="E14" s="189">
        <v>1013.41</v>
      </c>
      <c r="F14" s="189">
        <v>158.54</v>
      </c>
      <c r="G14" s="189">
        <v>809.31</v>
      </c>
      <c r="H14" s="189">
        <v>970.2</v>
      </c>
      <c r="I14" s="159">
        <v>775</v>
      </c>
      <c r="J14" s="159">
        <v>1775</v>
      </c>
      <c r="K14" s="159">
        <v>2175</v>
      </c>
      <c r="L14" s="159">
        <v>1875</v>
      </c>
      <c r="M14" s="159">
        <v>1775</v>
      </c>
      <c r="N14" s="159">
        <v>1275</v>
      </c>
      <c r="O14" s="655">
        <f t="shared" si="0"/>
        <v>12711.630000000001</v>
      </c>
      <c r="P14" s="655">
        <v>13100</v>
      </c>
    </row>
    <row r="15" spans="1:16" x14ac:dyDescent="0.2">
      <c r="A15" s="171" t="s">
        <v>460</v>
      </c>
      <c r="B15" s="171">
        <v>6151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59">
        <v>300</v>
      </c>
      <c r="J15" s="159">
        <v>100</v>
      </c>
      <c r="K15" s="159">
        <v>1200</v>
      </c>
      <c r="L15" s="159">
        <v>400</v>
      </c>
      <c r="M15" s="159">
        <v>400</v>
      </c>
      <c r="N15" s="159">
        <v>100</v>
      </c>
      <c r="O15" s="655">
        <f t="shared" si="0"/>
        <v>2500</v>
      </c>
      <c r="P15" s="655">
        <v>2500</v>
      </c>
    </row>
    <row r="16" spans="1:16" x14ac:dyDescent="0.2">
      <c r="A16" s="171" t="s">
        <v>461</v>
      </c>
      <c r="B16" s="171">
        <v>6235</v>
      </c>
      <c r="C16" s="191">
        <v>7</v>
      </c>
      <c r="D16" s="191">
        <v>0</v>
      </c>
      <c r="E16" s="191">
        <v>114</v>
      </c>
      <c r="F16" s="191">
        <v>0</v>
      </c>
      <c r="G16" s="191">
        <v>0</v>
      </c>
      <c r="H16" s="191">
        <v>625.25</v>
      </c>
      <c r="I16" s="159">
        <v>200</v>
      </c>
      <c r="J16" s="159">
        <v>1100</v>
      </c>
      <c r="K16" s="159">
        <v>600</v>
      </c>
      <c r="L16" s="159">
        <v>400</v>
      </c>
      <c r="M16" s="159">
        <v>400</v>
      </c>
      <c r="N16" s="159">
        <v>450</v>
      </c>
      <c r="O16" s="655">
        <f t="shared" si="0"/>
        <v>3896.25</v>
      </c>
      <c r="P16" s="655">
        <v>3900</v>
      </c>
    </row>
    <row r="17" spans="1:16" x14ac:dyDescent="0.2">
      <c r="A17" s="44"/>
      <c r="B17" s="44"/>
      <c r="C17" s="45"/>
      <c r="D17" s="45"/>
      <c r="E17" s="45"/>
      <c r="F17" s="192"/>
      <c r="G17" s="45"/>
      <c r="H17" s="45"/>
      <c r="I17" s="45"/>
      <c r="J17" s="45"/>
      <c r="K17" s="45"/>
      <c r="L17" s="192"/>
      <c r="M17" s="45"/>
      <c r="N17" s="45"/>
      <c r="O17" s="187"/>
      <c r="P17" s="193"/>
    </row>
    <row r="18" spans="1:16" ht="16" x14ac:dyDescent="0.2">
      <c r="A18" s="626" t="s">
        <v>209</v>
      </c>
      <c r="B18" s="523"/>
      <c r="C18" s="523">
        <f>SUM(C7:C17)</f>
        <v>10834.070000000002</v>
      </c>
      <c r="D18" s="523">
        <f t="shared" ref="D18:P18" si="1">SUM(D7:D17)</f>
        <v>6954.53</v>
      </c>
      <c r="E18" s="523">
        <f t="shared" si="1"/>
        <v>8225.23</v>
      </c>
      <c r="F18" s="523">
        <f t="shared" si="1"/>
        <v>7089.0700000000006</v>
      </c>
      <c r="G18" s="523">
        <f t="shared" si="1"/>
        <v>7360.4800000000014</v>
      </c>
      <c r="H18" s="523">
        <f>SUM(H7:H17)</f>
        <v>13083.490000000002</v>
      </c>
      <c r="I18" s="523">
        <f t="shared" si="1"/>
        <v>11631</v>
      </c>
      <c r="J18" s="523">
        <f t="shared" si="1"/>
        <v>14101</v>
      </c>
      <c r="K18" s="523">
        <f t="shared" si="1"/>
        <v>10967</v>
      </c>
      <c r="L18" s="523">
        <f t="shared" si="1"/>
        <v>15869.25</v>
      </c>
      <c r="M18" s="523">
        <f t="shared" si="1"/>
        <v>14118</v>
      </c>
      <c r="N18" s="523">
        <f t="shared" si="1"/>
        <v>13105</v>
      </c>
      <c r="O18" s="582">
        <f t="shared" si="1"/>
        <v>133338.12</v>
      </c>
      <c r="P18" s="582">
        <f t="shared" si="1"/>
        <v>142103.75</v>
      </c>
    </row>
    <row r="21" spans="1:16" ht="19" x14ac:dyDescent="0.25">
      <c r="A21" s="586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</row>
    <row r="22" spans="1:16" x14ac:dyDescent="0.2">
      <c r="A22" s="583"/>
      <c r="B22" s="583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</row>
    <row r="23" spans="1:16" x14ac:dyDescent="0.2">
      <c r="A23" s="583"/>
      <c r="B23" s="583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</row>
    <row r="24" spans="1:16" x14ac:dyDescent="0.2">
      <c r="A24" s="583"/>
      <c r="B24" s="583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</row>
    <row r="25" spans="1:16" x14ac:dyDescent="0.2">
      <c r="A25" s="583"/>
      <c r="B25" s="583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</row>
    <row r="26" spans="1:16" x14ac:dyDescent="0.2">
      <c r="A26" s="580"/>
      <c r="B26" s="584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</row>
    <row r="27" spans="1:16" x14ac:dyDescent="0.2">
      <c r="A27" s="585"/>
      <c r="B27" s="58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</row>
    <row r="28" spans="1:16" x14ac:dyDescent="0.2">
      <c r="A28" s="580"/>
      <c r="B28" s="58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</row>
    <row r="43" spans="1:1" x14ac:dyDescent="0.2">
      <c r="A43" s="455" t="s">
        <v>372</v>
      </c>
    </row>
    <row r="44" spans="1:1" x14ac:dyDescent="0.2">
      <c r="A44" s="455">
        <v>6017</v>
      </c>
    </row>
    <row r="49" spans="1:1" x14ac:dyDescent="0.2">
      <c r="A49" s="455">
        <v>6018</v>
      </c>
    </row>
    <row r="55" spans="1:1" x14ac:dyDescent="0.2">
      <c r="A55" s="455">
        <v>6234</v>
      </c>
    </row>
    <row r="62" spans="1:1" x14ac:dyDescent="0.2">
      <c r="A62" s="455">
        <v>6151</v>
      </c>
    </row>
    <row r="67" spans="1:14" x14ac:dyDescent="0.2">
      <c r="A67" s="455">
        <v>6132</v>
      </c>
      <c r="B67" s="455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</row>
    <row r="73" spans="1:14" x14ac:dyDescent="0.2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194"/>
    </row>
  </sheetData>
  <mergeCells count="2">
    <mergeCell ref="O4:O5"/>
    <mergeCell ref="P4:P5"/>
  </mergeCells>
  <pageMargins left="0.7" right="0.7" top="0.75" bottom="0.75" header="0.3" footer="0.3"/>
  <pageSetup scale="55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Q26"/>
  <sheetViews>
    <sheetView workbookViewId="0">
      <selection activeCell="L34" sqref="L34"/>
    </sheetView>
  </sheetViews>
  <sheetFormatPr baseColWidth="10" defaultColWidth="8.83203125" defaultRowHeight="15" x14ac:dyDescent="0.2"/>
  <cols>
    <col min="1" max="1" width="27" customWidth="1"/>
    <col min="2" max="2" width="7.83203125" bestFit="1" customWidth="1"/>
    <col min="3" max="16" width="13.5" customWidth="1"/>
  </cols>
  <sheetData>
    <row r="1" spans="1:17" x14ac:dyDescent="0.2">
      <c r="A1" s="143" t="s">
        <v>462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 x14ac:dyDescent="0.2">
      <c r="A2" s="143" t="s">
        <v>463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4" spans="1:17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168</v>
      </c>
      <c r="P4" s="756" t="s">
        <v>285</v>
      </c>
      <c r="Q4" s="195"/>
    </row>
    <row r="5" spans="1:17" x14ac:dyDescent="0.2">
      <c r="A5" s="283" t="s">
        <v>170</v>
      </c>
      <c r="B5" s="284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  <c r="Q5" s="195"/>
    </row>
    <row r="6" spans="1:17" x14ac:dyDescent="0.2">
      <c r="A6" s="285" t="s">
        <v>4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  <c r="Q6" s="195"/>
    </row>
    <row r="7" spans="1:17" x14ac:dyDescent="0.2">
      <c r="A7" s="98" t="s">
        <v>464</v>
      </c>
      <c r="B7" s="287">
        <v>5170</v>
      </c>
      <c r="C7" s="521">
        <v>368.45</v>
      </c>
      <c r="D7" s="521">
        <v>0</v>
      </c>
      <c r="E7" s="521">
        <v>0</v>
      </c>
      <c r="F7" s="521">
        <v>0</v>
      </c>
      <c r="G7" s="521">
        <v>0</v>
      </c>
      <c r="H7" s="521">
        <v>528.45000000000005</v>
      </c>
      <c r="I7" s="521">
        <v>850</v>
      </c>
      <c r="J7" s="521">
        <v>550</v>
      </c>
      <c r="K7" s="521">
        <v>150</v>
      </c>
      <c r="L7" s="521">
        <v>130</v>
      </c>
      <c r="M7" s="521">
        <v>500</v>
      </c>
      <c r="N7" s="521">
        <v>350</v>
      </c>
      <c r="O7" s="145">
        <f>SUM(C7:N7)</f>
        <v>3426.9</v>
      </c>
      <c r="P7" s="145">
        <v>4080</v>
      </c>
      <c r="Q7" s="195"/>
    </row>
    <row r="8" spans="1:17" x14ac:dyDescent="0.2">
      <c r="A8" s="771" t="s">
        <v>101</v>
      </c>
      <c r="B8" s="772"/>
      <c r="C8" s="291">
        <f t="shared" ref="C8:P8" si="0">SUM(C7:C7)</f>
        <v>368.45</v>
      </c>
      <c r="D8" s="291">
        <f t="shared" si="0"/>
        <v>0</v>
      </c>
      <c r="E8" s="291">
        <f t="shared" si="0"/>
        <v>0</v>
      </c>
      <c r="F8" s="291">
        <f t="shared" si="0"/>
        <v>0</v>
      </c>
      <c r="G8" s="291">
        <f t="shared" si="0"/>
        <v>0</v>
      </c>
      <c r="H8" s="291">
        <f t="shared" si="0"/>
        <v>528.45000000000005</v>
      </c>
      <c r="I8" s="291">
        <f t="shared" si="0"/>
        <v>850</v>
      </c>
      <c r="J8" s="291">
        <f t="shared" si="0"/>
        <v>550</v>
      </c>
      <c r="K8" s="291">
        <f t="shared" si="0"/>
        <v>150</v>
      </c>
      <c r="L8" s="291">
        <f t="shared" si="0"/>
        <v>130</v>
      </c>
      <c r="M8" s="291">
        <f t="shared" si="0"/>
        <v>500</v>
      </c>
      <c r="N8" s="291">
        <f t="shared" si="0"/>
        <v>350</v>
      </c>
      <c r="O8" s="384">
        <f t="shared" si="0"/>
        <v>3426.9</v>
      </c>
      <c r="P8" s="384">
        <f t="shared" si="0"/>
        <v>4080</v>
      </c>
      <c r="Q8" s="385"/>
    </row>
    <row r="9" spans="1:17" x14ac:dyDescent="0.2">
      <c r="A9" s="283"/>
      <c r="B9" s="284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195"/>
      <c r="P9" s="292"/>
      <c r="Q9" s="195"/>
    </row>
    <row r="10" spans="1:17" x14ac:dyDescent="0.2">
      <c r="A10" s="293" t="s">
        <v>107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4"/>
      <c r="Q10" s="195"/>
    </row>
    <row r="11" spans="1:17" x14ac:dyDescent="0.2">
      <c r="A11" s="98" t="s">
        <v>323</v>
      </c>
      <c r="B11" s="287">
        <v>6001</v>
      </c>
      <c r="C11" s="519">
        <v>3293.71</v>
      </c>
      <c r="D11" s="519">
        <v>3293.71</v>
      </c>
      <c r="E11" s="519">
        <v>3293.71</v>
      </c>
      <c r="F11" s="519">
        <v>3293.71</v>
      </c>
      <c r="G11" s="519">
        <v>3293.71</v>
      </c>
      <c r="H11" s="519">
        <v>3293.71</v>
      </c>
      <c r="I11" s="518">
        <v>4455.43</v>
      </c>
      <c r="J11" s="518">
        <v>3200</v>
      </c>
      <c r="K11" s="518">
        <v>3200</v>
      </c>
      <c r="L11" s="518">
        <v>3600</v>
      </c>
      <c r="M11" s="518">
        <v>3607</v>
      </c>
      <c r="N11" s="518">
        <v>3607</v>
      </c>
      <c r="O11" s="145">
        <f>SUM(C11:N11)</f>
        <v>41431.69</v>
      </c>
      <c r="P11" s="145">
        <v>39100</v>
      </c>
      <c r="Q11" s="195"/>
    </row>
    <row r="12" spans="1:17" x14ac:dyDescent="0.2">
      <c r="A12" s="98" t="s">
        <v>239</v>
      </c>
      <c r="B12" s="287">
        <v>6003</v>
      </c>
      <c r="C12" s="519">
        <v>1287.6099999999999</v>
      </c>
      <c r="D12" s="519">
        <v>1115.42</v>
      </c>
      <c r="E12" s="519">
        <v>1806.85</v>
      </c>
      <c r="F12" s="519">
        <v>1790.3</v>
      </c>
      <c r="G12" s="519">
        <v>1810.9</v>
      </c>
      <c r="H12" s="519">
        <v>3268.92</v>
      </c>
      <c r="I12" s="518">
        <v>2285</v>
      </c>
      <c r="J12" s="518">
        <v>2285</v>
      </c>
      <c r="K12" s="518">
        <v>1475</v>
      </c>
      <c r="L12" s="518">
        <v>2285</v>
      </c>
      <c r="M12" s="518">
        <v>2285</v>
      </c>
      <c r="N12" s="518">
        <v>2285</v>
      </c>
      <c r="O12" s="145">
        <f t="shared" ref="O12:O23" si="1">SUM(C12:N12)</f>
        <v>23980</v>
      </c>
      <c r="P12" s="145">
        <v>21785</v>
      </c>
      <c r="Q12" s="195"/>
    </row>
    <row r="13" spans="1:17" s="455" customFormat="1" x14ac:dyDescent="0.2">
      <c r="A13" s="98" t="s">
        <v>261</v>
      </c>
      <c r="B13" s="287">
        <v>6006</v>
      </c>
      <c r="C13" s="519">
        <v>0</v>
      </c>
      <c r="D13" s="519">
        <v>0</v>
      </c>
      <c r="E13" s="519">
        <v>0</v>
      </c>
      <c r="F13" s="519">
        <v>0</v>
      </c>
      <c r="G13" s="519">
        <v>0</v>
      </c>
      <c r="H13" s="519">
        <v>0</v>
      </c>
      <c r="I13" s="518">
        <v>0</v>
      </c>
      <c r="J13" s="518">
        <v>0</v>
      </c>
      <c r="K13" s="518">
        <v>2725</v>
      </c>
      <c r="L13" s="518">
        <v>0</v>
      </c>
      <c r="M13" s="518">
        <v>0</v>
      </c>
      <c r="N13" s="518">
        <v>2725</v>
      </c>
      <c r="O13" s="145">
        <f t="shared" si="1"/>
        <v>5450</v>
      </c>
      <c r="P13" s="145">
        <v>4450</v>
      </c>
      <c r="Q13" s="195"/>
    </row>
    <row r="14" spans="1:17" x14ac:dyDescent="0.2">
      <c r="A14" s="98" t="s">
        <v>465</v>
      </c>
      <c r="B14" s="287">
        <v>6030</v>
      </c>
      <c r="C14" s="519">
        <v>23.1</v>
      </c>
      <c r="D14" s="519">
        <v>38.909999999999997</v>
      </c>
      <c r="E14" s="519">
        <v>0</v>
      </c>
      <c r="F14" s="519">
        <v>0</v>
      </c>
      <c r="G14" s="519">
        <v>0</v>
      </c>
      <c r="H14" s="519">
        <v>23.1</v>
      </c>
      <c r="I14" s="518">
        <v>75</v>
      </c>
      <c r="J14" s="518">
        <v>75</v>
      </c>
      <c r="K14" s="518">
        <v>75</v>
      </c>
      <c r="L14" s="518">
        <v>75</v>
      </c>
      <c r="M14" s="518">
        <v>75</v>
      </c>
      <c r="N14" s="518">
        <v>75</v>
      </c>
      <c r="O14" s="145">
        <f t="shared" si="1"/>
        <v>535.11</v>
      </c>
      <c r="P14" s="145">
        <v>1040</v>
      </c>
      <c r="Q14" s="195"/>
    </row>
    <row r="15" spans="1:17" x14ac:dyDescent="0.2">
      <c r="A15" s="98" t="s">
        <v>241</v>
      </c>
      <c r="B15" s="287">
        <v>6105</v>
      </c>
      <c r="C15" s="519">
        <v>0</v>
      </c>
      <c r="D15" s="519">
        <v>0</v>
      </c>
      <c r="E15" s="519">
        <v>0</v>
      </c>
      <c r="F15" s="519">
        <v>0</v>
      </c>
      <c r="G15" s="519">
        <v>0</v>
      </c>
      <c r="H15" s="519">
        <v>0</v>
      </c>
      <c r="I15" s="518">
        <v>0</v>
      </c>
      <c r="J15" s="518">
        <v>5</v>
      </c>
      <c r="K15" s="518">
        <v>0</v>
      </c>
      <c r="L15" s="518">
        <v>5</v>
      </c>
      <c r="M15" s="518">
        <v>0</v>
      </c>
      <c r="N15" s="518">
        <v>5</v>
      </c>
      <c r="O15" s="145">
        <f t="shared" si="1"/>
        <v>15</v>
      </c>
      <c r="P15" s="145">
        <v>30</v>
      </c>
      <c r="Q15" s="195"/>
    </row>
    <row r="16" spans="1:17" x14ac:dyDescent="0.2">
      <c r="A16" s="98" t="s">
        <v>242</v>
      </c>
      <c r="B16" s="287">
        <v>6109</v>
      </c>
      <c r="C16" s="519">
        <v>28.2</v>
      </c>
      <c r="D16" s="519">
        <v>15.57</v>
      </c>
      <c r="E16" s="519">
        <v>28.76</v>
      </c>
      <c r="F16" s="519">
        <v>0</v>
      </c>
      <c r="G16" s="519">
        <v>85</v>
      </c>
      <c r="H16" s="519">
        <v>63.24</v>
      </c>
      <c r="I16" s="518">
        <v>50</v>
      </c>
      <c r="J16" s="518">
        <v>25</v>
      </c>
      <c r="K16" s="518">
        <v>20</v>
      </c>
      <c r="L16" s="518">
        <v>25</v>
      </c>
      <c r="M16" s="518">
        <v>30</v>
      </c>
      <c r="N16" s="518">
        <v>20</v>
      </c>
      <c r="O16" s="145">
        <f t="shared" si="1"/>
        <v>390.77</v>
      </c>
      <c r="P16" s="145">
        <v>720</v>
      </c>
      <c r="Q16" s="195"/>
    </row>
    <row r="17" spans="1:17" x14ac:dyDescent="0.2">
      <c r="A17" s="98" t="s">
        <v>190</v>
      </c>
      <c r="B17" s="287">
        <v>6117</v>
      </c>
      <c r="C17" s="519">
        <v>51.24</v>
      </c>
      <c r="D17" s="519">
        <v>66.92</v>
      </c>
      <c r="E17" s="519">
        <v>92.82</v>
      </c>
      <c r="F17" s="519">
        <v>146.97</v>
      </c>
      <c r="G17" s="519">
        <v>228.97</v>
      </c>
      <c r="H17" s="519">
        <v>287.07</v>
      </c>
      <c r="I17" s="518">
        <v>60</v>
      </c>
      <c r="J17" s="518">
        <v>85</v>
      </c>
      <c r="K17" s="518">
        <v>10</v>
      </c>
      <c r="L17" s="518">
        <v>40</v>
      </c>
      <c r="M17" s="518">
        <v>40</v>
      </c>
      <c r="N17" s="518">
        <v>40</v>
      </c>
      <c r="O17" s="145">
        <f>SUM(C17:N17)</f>
        <v>1148.99</v>
      </c>
      <c r="P17" s="145">
        <v>700</v>
      </c>
      <c r="Q17" s="195"/>
    </row>
    <row r="18" spans="1:17" x14ac:dyDescent="0.2">
      <c r="A18" s="98" t="s">
        <v>466</v>
      </c>
      <c r="B18" s="287">
        <v>6120</v>
      </c>
      <c r="C18" s="519">
        <v>3.85</v>
      </c>
      <c r="D18" s="519">
        <v>0</v>
      </c>
      <c r="E18" s="519">
        <v>0</v>
      </c>
      <c r="F18" s="519">
        <v>0</v>
      </c>
      <c r="G18" s="519">
        <v>157.22</v>
      </c>
      <c r="H18" s="519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0</v>
      </c>
      <c r="N18" s="518">
        <v>350</v>
      </c>
      <c r="O18" s="145">
        <f t="shared" si="1"/>
        <v>511.07</v>
      </c>
      <c r="P18" s="145">
        <v>750</v>
      </c>
      <c r="Q18" s="195"/>
    </row>
    <row r="19" spans="1:17" ht="15" customHeight="1" x14ac:dyDescent="0.2">
      <c r="A19" s="98" t="s">
        <v>191</v>
      </c>
      <c r="B19" s="287">
        <v>6122</v>
      </c>
      <c r="C19" s="519">
        <v>20.25</v>
      </c>
      <c r="D19" s="519">
        <v>27</v>
      </c>
      <c r="E19" s="519">
        <v>21.81</v>
      </c>
      <c r="F19" s="519">
        <v>22.27</v>
      </c>
      <c r="G19" s="519">
        <v>21.68</v>
      </c>
      <c r="H19" s="519">
        <v>21.84</v>
      </c>
      <c r="I19" s="518">
        <v>22</v>
      </c>
      <c r="J19" s="518">
        <v>22</v>
      </c>
      <c r="K19" s="518">
        <v>22</v>
      </c>
      <c r="L19" s="518">
        <v>22</v>
      </c>
      <c r="M19" s="518">
        <v>22</v>
      </c>
      <c r="N19" s="518">
        <v>22</v>
      </c>
      <c r="O19" s="145">
        <f t="shared" si="1"/>
        <v>266.85000000000002</v>
      </c>
      <c r="P19" s="145">
        <v>312</v>
      </c>
      <c r="Q19" s="455"/>
    </row>
    <row r="20" spans="1:17" x14ac:dyDescent="0.2">
      <c r="A20" s="98" t="s">
        <v>464</v>
      </c>
      <c r="B20" s="287">
        <v>6170</v>
      </c>
      <c r="C20" s="519">
        <v>0</v>
      </c>
      <c r="D20" s="519">
        <v>0</v>
      </c>
      <c r="E20" s="519">
        <v>0</v>
      </c>
      <c r="F20" s="519">
        <v>150</v>
      </c>
      <c r="G20" s="519">
        <v>40</v>
      </c>
      <c r="H20" s="519">
        <v>1060.96</v>
      </c>
      <c r="I20" s="518">
        <v>350</v>
      </c>
      <c r="J20" s="518">
        <v>350</v>
      </c>
      <c r="K20" s="518">
        <v>150</v>
      </c>
      <c r="L20" s="518">
        <v>150</v>
      </c>
      <c r="M20" s="518">
        <v>400</v>
      </c>
      <c r="N20" s="518">
        <v>330</v>
      </c>
      <c r="O20" s="145">
        <f t="shared" si="1"/>
        <v>2980.96</v>
      </c>
      <c r="P20" s="145">
        <v>2365</v>
      </c>
      <c r="Q20" s="455"/>
    </row>
    <row r="21" spans="1:17" x14ac:dyDescent="0.2">
      <c r="A21" s="98" t="s">
        <v>467</v>
      </c>
      <c r="B21" s="287">
        <v>6271</v>
      </c>
      <c r="C21" s="519">
        <v>0</v>
      </c>
      <c r="D21" s="519">
        <v>0</v>
      </c>
      <c r="E21" s="519">
        <v>0</v>
      </c>
      <c r="F21" s="519">
        <v>0</v>
      </c>
      <c r="G21" s="519">
        <v>0</v>
      </c>
      <c r="H21" s="519">
        <v>0</v>
      </c>
      <c r="I21" s="518">
        <v>0</v>
      </c>
      <c r="J21" s="518">
        <v>0</v>
      </c>
      <c r="K21" s="518">
        <v>0</v>
      </c>
      <c r="L21" s="518">
        <v>80</v>
      </c>
      <c r="M21" s="518">
        <v>0</v>
      </c>
      <c r="N21" s="518">
        <v>0</v>
      </c>
      <c r="O21" s="145">
        <f t="shared" si="1"/>
        <v>80</v>
      </c>
      <c r="P21" s="145">
        <v>160</v>
      </c>
      <c r="Q21" s="455"/>
    </row>
    <row r="22" spans="1:17" x14ac:dyDescent="0.2">
      <c r="A22" s="98" t="s">
        <v>468</v>
      </c>
      <c r="B22" s="287">
        <v>6272</v>
      </c>
      <c r="C22" s="522">
        <v>0</v>
      </c>
      <c r="D22" s="522">
        <v>0</v>
      </c>
      <c r="E22" s="522">
        <v>0</v>
      </c>
      <c r="F22" s="522">
        <v>0</v>
      </c>
      <c r="G22" s="522">
        <v>0</v>
      </c>
      <c r="H22" s="522">
        <v>0</v>
      </c>
      <c r="I22" s="518">
        <v>135</v>
      </c>
      <c r="J22" s="518">
        <v>135</v>
      </c>
      <c r="K22" s="518">
        <v>135</v>
      </c>
      <c r="L22" s="518">
        <v>135</v>
      </c>
      <c r="M22" s="518">
        <v>135</v>
      </c>
      <c r="N22" s="518">
        <v>135</v>
      </c>
      <c r="O22" s="145">
        <f t="shared" si="1"/>
        <v>810</v>
      </c>
      <c r="P22" s="145">
        <v>810</v>
      </c>
      <c r="Q22" s="455"/>
    </row>
    <row r="23" spans="1:17" ht="16.5" customHeight="1" x14ac:dyDescent="0.2">
      <c r="A23" s="98" t="s">
        <v>469</v>
      </c>
      <c r="B23" s="287">
        <v>6273</v>
      </c>
      <c r="C23" s="522">
        <v>0</v>
      </c>
      <c r="D23" s="522">
        <v>0</v>
      </c>
      <c r="E23" s="522">
        <v>0</v>
      </c>
      <c r="F23" s="522">
        <v>0</v>
      </c>
      <c r="G23" s="522">
        <v>0</v>
      </c>
      <c r="H23" s="522">
        <v>0</v>
      </c>
      <c r="I23" s="518">
        <v>11</v>
      </c>
      <c r="J23" s="518">
        <v>11</v>
      </c>
      <c r="K23" s="518">
        <v>11</v>
      </c>
      <c r="L23" s="518">
        <v>11</v>
      </c>
      <c r="M23" s="518">
        <v>11</v>
      </c>
      <c r="N23" s="518">
        <v>11</v>
      </c>
      <c r="O23" s="145">
        <f t="shared" si="1"/>
        <v>66</v>
      </c>
      <c r="P23" s="145">
        <v>110</v>
      </c>
      <c r="Q23" s="455"/>
    </row>
    <row r="24" spans="1:17" x14ac:dyDescent="0.2">
      <c r="A24" s="773" t="s">
        <v>209</v>
      </c>
      <c r="B24" s="773"/>
      <c r="C24" s="296">
        <f t="shared" ref="C24:P24" si="2">SUM(C11:C23)</f>
        <v>4707.96</v>
      </c>
      <c r="D24" s="296">
        <f t="shared" si="2"/>
        <v>4557.53</v>
      </c>
      <c r="E24" s="296">
        <f t="shared" si="2"/>
        <v>5243.95</v>
      </c>
      <c r="F24" s="296">
        <f t="shared" si="2"/>
        <v>5403.2500000000009</v>
      </c>
      <c r="G24" s="296">
        <f t="shared" si="2"/>
        <v>5637.4800000000014</v>
      </c>
      <c r="H24" s="296">
        <f t="shared" si="2"/>
        <v>8018.84</v>
      </c>
      <c r="I24" s="296">
        <f t="shared" si="2"/>
        <v>7443.43</v>
      </c>
      <c r="J24" s="296">
        <f t="shared" si="2"/>
        <v>6193</v>
      </c>
      <c r="K24" s="296">
        <f t="shared" si="2"/>
        <v>7823</v>
      </c>
      <c r="L24" s="296">
        <f t="shared" si="2"/>
        <v>6428</v>
      </c>
      <c r="M24" s="296">
        <f t="shared" si="2"/>
        <v>6605</v>
      </c>
      <c r="N24" s="296">
        <f t="shared" si="2"/>
        <v>9605</v>
      </c>
      <c r="O24" s="145">
        <f t="shared" si="2"/>
        <v>77666.440000000031</v>
      </c>
      <c r="P24" s="145">
        <f t="shared" si="2"/>
        <v>72332</v>
      </c>
      <c r="Q24" s="455"/>
    </row>
    <row r="25" spans="1:17" x14ac:dyDescent="0.2">
      <c r="A25" s="281"/>
      <c r="B25" s="281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95"/>
      <c r="P25" s="297"/>
      <c r="Q25" s="455"/>
    </row>
    <row r="26" spans="1:17" x14ac:dyDescent="0.2">
      <c r="A26" s="619" t="s">
        <v>209</v>
      </c>
      <c r="B26" s="298"/>
      <c r="C26" s="298">
        <f t="shared" ref="C26:N26" si="3">C8-C24</f>
        <v>-4339.51</v>
      </c>
      <c r="D26" s="298">
        <f t="shared" si="3"/>
        <v>-4557.53</v>
      </c>
      <c r="E26" s="298">
        <f t="shared" si="3"/>
        <v>-5243.95</v>
      </c>
      <c r="F26" s="298">
        <f t="shared" si="3"/>
        <v>-5403.2500000000009</v>
      </c>
      <c r="G26" s="298">
        <f t="shared" si="3"/>
        <v>-5637.4800000000014</v>
      </c>
      <c r="H26" s="298">
        <f t="shared" si="3"/>
        <v>-7490.39</v>
      </c>
      <c r="I26" s="298">
        <f t="shared" si="3"/>
        <v>-6593.43</v>
      </c>
      <c r="J26" s="298">
        <f t="shared" si="3"/>
        <v>-5643</v>
      </c>
      <c r="K26" s="298">
        <f t="shared" si="3"/>
        <v>-7673</v>
      </c>
      <c r="L26" s="298">
        <f t="shared" si="3"/>
        <v>-6298</v>
      </c>
      <c r="M26" s="298">
        <f t="shared" si="3"/>
        <v>-6105</v>
      </c>
      <c r="N26" s="298">
        <f t="shared" si="3"/>
        <v>-9255</v>
      </c>
      <c r="O26" s="299">
        <f>O8-O24</f>
        <v>-74239.540000000037</v>
      </c>
      <c r="P26" s="300">
        <f>P8-P24</f>
        <v>-68252</v>
      </c>
      <c r="Q26" s="455"/>
    </row>
  </sheetData>
  <mergeCells count="4">
    <mergeCell ref="A8:B8"/>
    <mergeCell ref="A24:B24"/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Q45"/>
  <sheetViews>
    <sheetView topLeftCell="A13" workbookViewId="0">
      <selection activeCell="K23" sqref="K23"/>
    </sheetView>
  </sheetViews>
  <sheetFormatPr baseColWidth="10" defaultColWidth="8.83203125" defaultRowHeight="15" x14ac:dyDescent="0.2"/>
  <cols>
    <col min="1" max="1" width="27" customWidth="1"/>
    <col min="2" max="2" width="8.6640625" customWidth="1"/>
    <col min="3" max="16" width="13.33203125" customWidth="1"/>
  </cols>
  <sheetData>
    <row r="1" spans="1:17" x14ac:dyDescent="0.2">
      <c r="A1" s="143" t="s">
        <v>470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 x14ac:dyDescent="0.2">
      <c r="A2" s="143" t="s">
        <v>471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4" spans="1:17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114" t="s">
        <v>472</v>
      </c>
      <c r="P4" s="115" t="s">
        <v>473</v>
      </c>
      <c r="Q4" s="455"/>
    </row>
    <row r="5" spans="1:17" x14ac:dyDescent="0.2">
      <c r="A5" s="138" t="s">
        <v>170</v>
      </c>
      <c r="B5" s="13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96"/>
      <c r="P5" s="96" t="s">
        <v>238</v>
      </c>
      <c r="Q5" s="455"/>
    </row>
    <row r="6" spans="1:17" x14ac:dyDescent="0.2">
      <c r="A6" s="142" t="s">
        <v>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0"/>
      <c r="Q6" s="455"/>
    </row>
    <row r="7" spans="1:17" x14ac:dyDescent="0.2">
      <c r="A7" s="131" t="s">
        <v>474</v>
      </c>
      <c r="B7" s="122">
        <v>5010</v>
      </c>
      <c r="C7" s="542">
        <v>205.39</v>
      </c>
      <c r="D7" s="542">
        <v>0</v>
      </c>
      <c r="E7" s="542">
        <v>0</v>
      </c>
      <c r="F7" s="542">
        <v>0</v>
      </c>
      <c r="G7" s="542">
        <v>0</v>
      </c>
      <c r="H7" s="542">
        <v>0</v>
      </c>
      <c r="I7" s="411">
        <v>0</v>
      </c>
      <c r="J7" s="411">
        <v>300</v>
      </c>
      <c r="K7" s="411">
        <v>0</v>
      </c>
      <c r="L7" s="411">
        <v>175</v>
      </c>
      <c r="M7" s="411">
        <v>300</v>
      </c>
      <c r="N7" s="411">
        <v>500</v>
      </c>
      <c r="O7" s="655">
        <f>SUM(C7:N7)</f>
        <v>1480.3899999999999</v>
      </c>
      <c r="P7" s="655">
        <v>2400</v>
      </c>
      <c r="Q7" s="195"/>
    </row>
    <row r="8" spans="1:17" x14ac:dyDescent="0.2">
      <c r="A8" s="131" t="s">
        <v>475</v>
      </c>
      <c r="B8" s="122">
        <v>5121</v>
      </c>
      <c r="C8" s="542">
        <v>10</v>
      </c>
      <c r="D8" s="542">
        <v>170</v>
      </c>
      <c r="E8" s="542">
        <v>100</v>
      </c>
      <c r="F8" s="542">
        <v>0</v>
      </c>
      <c r="G8" s="542">
        <v>0</v>
      </c>
      <c r="H8" s="542">
        <v>0</v>
      </c>
      <c r="I8" s="411">
        <v>120</v>
      </c>
      <c r="J8" s="411">
        <v>120</v>
      </c>
      <c r="K8" s="411">
        <v>120</v>
      </c>
      <c r="L8" s="411">
        <v>120</v>
      </c>
      <c r="M8" s="411">
        <v>120</v>
      </c>
      <c r="N8" s="411">
        <v>120</v>
      </c>
      <c r="O8" s="655">
        <f t="shared" ref="O8:O18" si="0">SUM(C8:N8)</f>
        <v>1000</v>
      </c>
      <c r="P8" s="655">
        <v>1470</v>
      </c>
      <c r="Q8" s="195"/>
    </row>
    <row r="9" spans="1:17" x14ac:dyDescent="0.2">
      <c r="A9" s="131" t="s">
        <v>476</v>
      </c>
      <c r="B9" s="122">
        <v>5180</v>
      </c>
      <c r="C9" s="542">
        <v>220</v>
      </c>
      <c r="D9" s="542">
        <v>120</v>
      </c>
      <c r="E9" s="542">
        <v>0</v>
      </c>
      <c r="F9" s="542">
        <v>0</v>
      </c>
      <c r="G9" s="542">
        <v>0</v>
      </c>
      <c r="H9" s="542">
        <v>0</v>
      </c>
      <c r="I9" s="411">
        <v>100</v>
      </c>
      <c r="J9" s="411">
        <v>100</v>
      </c>
      <c r="K9" s="411">
        <v>100</v>
      </c>
      <c r="L9" s="411">
        <v>100</v>
      </c>
      <c r="M9" s="411">
        <v>100</v>
      </c>
      <c r="N9" s="411">
        <v>100</v>
      </c>
      <c r="O9" s="655">
        <f t="shared" si="0"/>
        <v>940</v>
      </c>
      <c r="P9" s="655">
        <v>1200</v>
      </c>
      <c r="Q9" s="195"/>
    </row>
    <row r="10" spans="1:17" x14ac:dyDescent="0.2">
      <c r="A10" s="131" t="s">
        <v>477</v>
      </c>
      <c r="B10" s="122">
        <v>5225</v>
      </c>
      <c r="C10" s="542">
        <v>400</v>
      </c>
      <c r="D10" s="542">
        <v>300</v>
      </c>
      <c r="E10" s="542">
        <v>0</v>
      </c>
      <c r="F10" s="542">
        <v>0</v>
      </c>
      <c r="G10" s="542">
        <v>0</v>
      </c>
      <c r="H10" s="542">
        <v>10925</v>
      </c>
      <c r="I10" s="411">
        <v>3000</v>
      </c>
      <c r="J10" s="411">
        <v>500</v>
      </c>
      <c r="K10" s="411">
        <v>250</v>
      </c>
      <c r="L10" s="411">
        <v>1000</v>
      </c>
      <c r="M10" s="411">
        <v>500</v>
      </c>
      <c r="N10" s="411">
        <v>750</v>
      </c>
      <c r="O10" s="655">
        <f t="shared" si="0"/>
        <v>17625</v>
      </c>
      <c r="P10" s="655">
        <v>11700</v>
      </c>
      <c r="Q10" s="195"/>
    </row>
    <row r="11" spans="1:17" x14ac:dyDescent="0.2">
      <c r="A11" s="131" t="s">
        <v>478</v>
      </c>
      <c r="B11" s="122">
        <v>5226</v>
      </c>
      <c r="C11" s="542">
        <v>2350</v>
      </c>
      <c r="D11" s="542">
        <v>2150</v>
      </c>
      <c r="E11" s="542">
        <v>2700</v>
      </c>
      <c r="F11" s="542">
        <v>0</v>
      </c>
      <c r="G11" s="542">
        <v>0</v>
      </c>
      <c r="H11" s="542">
        <v>950</v>
      </c>
      <c r="I11" s="411">
        <v>3000</v>
      </c>
      <c r="J11" s="411">
        <v>2500</v>
      </c>
      <c r="K11" s="411">
        <v>5000</v>
      </c>
      <c r="L11" s="411">
        <v>1500</v>
      </c>
      <c r="M11" s="411">
        <v>1500</v>
      </c>
      <c r="N11" s="411">
        <v>2000</v>
      </c>
      <c r="O11" s="655">
        <f t="shared" si="0"/>
        <v>23650</v>
      </c>
      <c r="P11" s="655">
        <v>26750</v>
      </c>
      <c r="Q11" s="195"/>
    </row>
    <row r="12" spans="1:17" x14ac:dyDescent="0.2">
      <c r="A12" s="131" t="s">
        <v>479</v>
      </c>
      <c r="B12" s="122">
        <v>5236</v>
      </c>
      <c r="C12" s="542">
        <v>100</v>
      </c>
      <c r="D12" s="542">
        <v>100</v>
      </c>
      <c r="E12" s="542">
        <v>0</v>
      </c>
      <c r="F12" s="542">
        <v>0</v>
      </c>
      <c r="G12" s="542">
        <v>0</v>
      </c>
      <c r="H12" s="542">
        <v>150</v>
      </c>
      <c r="I12" s="411">
        <v>200</v>
      </c>
      <c r="J12" s="411">
        <v>200</v>
      </c>
      <c r="K12" s="411">
        <v>0</v>
      </c>
      <c r="L12" s="411">
        <v>200</v>
      </c>
      <c r="M12" s="411">
        <v>200</v>
      </c>
      <c r="N12" s="411">
        <v>300</v>
      </c>
      <c r="O12" s="655">
        <f t="shared" si="0"/>
        <v>1450</v>
      </c>
      <c r="P12" s="655">
        <v>1450</v>
      </c>
      <c r="Q12" s="195"/>
    </row>
    <row r="13" spans="1:17" x14ac:dyDescent="0.2">
      <c r="A13" s="131" t="s">
        <v>480</v>
      </c>
      <c r="B13" s="122">
        <v>5241</v>
      </c>
      <c r="C13" s="542">
        <v>1117.4000000000001</v>
      </c>
      <c r="D13" s="542">
        <v>54</v>
      </c>
      <c r="E13" s="542">
        <v>0</v>
      </c>
      <c r="F13" s="542">
        <v>0</v>
      </c>
      <c r="G13" s="542">
        <v>0</v>
      </c>
      <c r="H13" s="542">
        <v>2046</v>
      </c>
      <c r="I13" s="411">
        <v>0</v>
      </c>
      <c r="J13" s="411">
        <v>0</v>
      </c>
      <c r="K13" s="411">
        <v>0</v>
      </c>
      <c r="L13" s="411">
        <v>2000</v>
      </c>
      <c r="M13" s="411">
        <v>1500</v>
      </c>
      <c r="N13" s="411">
        <v>2500</v>
      </c>
      <c r="O13" s="655">
        <f t="shared" si="0"/>
        <v>9217.4</v>
      </c>
      <c r="P13" s="655">
        <v>16770</v>
      </c>
      <c r="Q13" s="195"/>
    </row>
    <row r="14" spans="1:17" x14ac:dyDescent="0.2">
      <c r="A14" s="131" t="s">
        <v>481</v>
      </c>
      <c r="B14" s="122">
        <v>5322</v>
      </c>
      <c r="C14" s="542">
        <v>230</v>
      </c>
      <c r="D14" s="542">
        <v>0</v>
      </c>
      <c r="E14" s="542">
        <v>0</v>
      </c>
      <c r="F14" s="542">
        <v>0</v>
      </c>
      <c r="G14" s="542">
        <v>0</v>
      </c>
      <c r="H14" s="542">
        <v>0</v>
      </c>
      <c r="I14" s="411">
        <v>0</v>
      </c>
      <c r="J14" s="411">
        <v>0</v>
      </c>
      <c r="K14" s="411">
        <v>0</v>
      </c>
      <c r="L14" s="411">
        <v>750</v>
      </c>
      <c r="M14" s="411">
        <v>800</v>
      </c>
      <c r="N14" s="411">
        <v>800</v>
      </c>
      <c r="O14" s="655">
        <f t="shared" si="0"/>
        <v>2580</v>
      </c>
      <c r="P14" s="655">
        <v>6150</v>
      </c>
      <c r="Q14" s="195"/>
    </row>
    <row r="15" spans="1:17" x14ac:dyDescent="0.2">
      <c r="A15" s="131" t="s">
        <v>482</v>
      </c>
      <c r="B15" s="122">
        <v>5324</v>
      </c>
      <c r="C15" s="542">
        <v>50</v>
      </c>
      <c r="D15" s="542">
        <v>0</v>
      </c>
      <c r="E15" s="542">
        <v>0</v>
      </c>
      <c r="F15" s="542">
        <v>0</v>
      </c>
      <c r="G15" s="542">
        <v>0</v>
      </c>
      <c r="H15" s="542">
        <v>0</v>
      </c>
      <c r="I15" s="411">
        <v>0</v>
      </c>
      <c r="J15" s="411">
        <v>0</v>
      </c>
      <c r="K15" s="411">
        <v>0</v>
      </c>
      <c r="L15" s="411">
        <v>300</v>
      </c>
      <c r="M15" s="411">
        <v>300</v>
      </c>
      <c r="N15" s="411">
        <v>300</v>
      </c>
      <c r="O15" s="655">
        <f t="shared" si="0"/>
        <v>950</v>
      </c>
      <c r="P15" s="655">
        <v>0</v>
      </c>
      <c r="Q15" s="195"/>
    </row>
    <row r="16" spans="1:17" x14ac:dyDescent="0.2">
      <c r="A16" s="131" t="s">
        <v>483</v>
      </c>
      <c r="B16" s="122">
        <v>5326</v>
      </c>
      <c r="C16" s="542">
        <v>70</v>
      </c>
      <c r="D16" s="542">
        <v>410</v>
      </c>
      <c r="E16" s="542">
        <v>0</v>
      </c>
      <c r="F16" s="542">
        <v>0</v>
      </c>
      <c r="G16" s="542">
        <v>0</v>
      </c>
      <c r="H16" s="542">
        <v>530</v>
      </c>
      <c r="I16" s="411">
        <v>2000</v>
      </c>
      <c r="J16" s="411">
        <v>2000</v>
      </c>
      <c r="K16" s="411">
        <v>200</v>
      </c>
      <c r="L16" s="411">
        <v>1200</v>
      </c>
      <c r="M16" s="411">
        <v>800</v>
      </c>
      <c r="N16" s="411">
        <v>800</v>
      </c>
      <c r="O16" s="655">
        <f t="shared" si="0"/>
        <v>8010</v>
      </c>
      <c r="P16" s="655">
        <v>6150</v>
      </c>
      <c r="Q16" s="195"/>
    </row>
    <row r="17" spans="1:17" x14ac:dyDescent="0.2">
      <c r="A17" s="131" t="s">
        <v>484</v>
      </c>
      <c r="B17" s="122">
        <v>5327</v>
      </c>
      <c r="C17" s="542">
        <v>290</v>
      </c>
      <c r="D17" s="542">
        <v>0</v>
      </c>
      <c r="E17" s="542">
        <v>0</v>
      </c>
      <c r="F17" s="542">
        <v>0</v>
      </c>
      <c r="G17" s="542">
        <v>0</v>
      </c>
      <c r="H17" s="542">
        <v>0</v>
      </c>
      <c r="I17" s="411">
        <v>0</v>
      </c>
      <c r="J17" s="411">
        <v>0</v>
      </c>
      <c r="K17" s="411">
        <v>0</v>
      </c>
      <c r="L17" s="411">
        <v>6000</v>
      </c>
      <c r="M17" s="411">
        <v>2000</v>
      </c>
      <c r="N17" s="411">
        <v>1000</v>
      </c>
      <c r="O17" s="655">
        <f t="shared" si="0"/>
        <v>9290</v>
      </c>
      <c r="P17" s="655">
        <v>15650</v>
      </c>
      <c r="Q17" s="195"/>
    </row>
    <row r="18" spans="1:17" x14ac:dyDescent="0.2">
      <c r="A18" s="131" t="s">
        <v>485</v>
      </c>
      <c r="B18" s="122">
        <v>5328</v>
      </c>
      <c r="C18" s="543">
        <v>1320</v>
      </c>
      <c r="D18" s="543">
        <v>0</v>
      </c>
      <c r="E18" s="543">
        <v>0</v>
      </c>
      <c r="F18" s="543">
        <v>0</v>
      </c>
      <c r="G18" s="543">
        <v>0</v>
      </c>
      <c r="H18" s="543">
        <v>0</v>
      </c>
      <c r="I18" s="411">
        <v>0</v>
      </c>
      <c r="J18" s="411">
        <v>0</v>
      </c>
      <c r="K18" s="411">
        <v>500</v>
      </c>
      <c r="L18" s="411">
        <v>1800</v>
      </c>
      <c r="M18" s="411">
        <v>2000</v>
      </c>
      <c r="N18" s="411">
        <v>2200</v>
      </c>
      <c r="O18" s="655">
        <f t="shared" si="0"/>
        <v>7820</v>
      </c>
      <c r="P18" s="655">
        <v>15550</v>
      </c>
      <c r="Q18" s="195"/>
    </row>
    <row r="19" spans="1:17" x14ac:dyDescent="0.2">
      <c r="A19" s="764" t="s">
        <v>101</v>
      </c>
      <c r="B19" s="765"/>
      <c r="C19" s="544">
        <f>SUM(C7:C18)</f>
        <v>6362.79</v>
      </c>
      <c r="D19" s="544">
        <f t="shared" ref="D19:N19" si="1">SUM(D7:D18)</f>
        <v>3304</v>
      </c>
      <c r="E19" s="544">
        <f t="shared" si="1"/>
        <v>2800</v>
      </c>
      <c r="F19" s="544">
        <f t="shared" si="1"/>
        <v>0</v>
      </c>
      <c r="G19" s="544">
        <f t="shared" si="1"/>
        <v>0</v>
      </c>
      <c r="H19" s="544">
        <f t="shared" si="1"/>
        <v>14601</v>
      </c>
      <c r="I19" s="544">
        <f t="shared" si="1"/>
        <v>8420</v>
      </c>
      <c r="J19" s="544">
        <f t="shared" si="1"/>
        <v>5720</v>
      </c>
      <c r="K19" s="544">
        <f t="shared" si="1"/>
        <v>6170</v>
      </c>
      <c r="L19" s="544">
        <f t="shared" si="1"/>
        <v>15145</v>
      </c>
      <c r="M19" s="544">
        <f t="shared" si="1"/>
        <v>10120</v>
      </c>
      <c r="N19" s="544">
        <f t="shared" si="1"/>
        <v>11370</v>
      </c>
      <c r="O19" s="655">
        <f>SUM(O7:O18)</f>
        <v>84012.790000000008</v>
      </c>
      <c r="P19" s="655">
        <f>SUM(P7:P18)</f>
        <v>105240</v>
      </c>
      <c r="Q19" s="195"/>
    </row>
    <row r="20" spans="1:17" x14ac:dyDescent="0.2">
      <c r="A20" s="138"/>
      <c r="B20" s="137"/>
      <c r="C20" s="166"/>
      <c r="D20" s="166"/>
      <c r="E20" s="196"/>
      <c r="F20" s="196"/>
      <c r="G20" s="196"/>
      <c r="H20" s="196"/>
      <c r="I20" s="166"/>
      <c r="J20" s="136"/>
      <c r="K20" s="136"/>
      <c r="L20" s="136"/>
      <c r="M20" s="136"/>
      <c r="N20" s="136"/>
      <c r="O20" s="139"/>
      <c r="P20" s="139"/>
      <c r="Q20" s="195"/>
    </row>
    <row r="21" spans="1:17" x14ac:dyDescent="0.2">
      <c r="A21" s="134" t="s">
        <v>107</v>
      </c>
      <c r="B21" s="134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97"/>
      <c r="Q21" s="455"/>
    </row>
    <row r="22" spans="1:17" x14ac:dyDescent="0.2">
      <c r="A22" s="131" t="s">
        <v>486</v>
      </c>
      <c r="B22" s="122">
        <v>6001</v>
      </c>
      <c r="C22" s="542">
        <v>3360.5</v>
      </c>
      <c r="D22" s="542">
        <v>3582.67</v>
      </c>
      <c r="E22" s="542">
        <v>3651.78</v>
      </c>
      <c r="F22" s="542">
        <v>3617.82</v>
      </c>
      <c r="G22" s="542">
        <v>3617.82</v>
      </c>
      <c r="H22" s="542">
        <v>3617.82</v>
      </c>
      <c r="I22" s="545">
        <v>3617.82</v>
      </c>
      <c r="J22" s="545">
        <v>4017.82</v>
      </c>
      <c r="K22" s="545">
        <v>3617.82</v>
      </c>
      <c r="L22" s="545">
        <v>3617.82</v>
      </c>
      <c r="M22" s="545">
        <v>3617.82</v>
      </c>
      <c r="N22" s="545">
        <v>3617.82</v>
      </c>
      <c r="O22" s="655">
        <f t="shared" ref="O22:O29" si="2">SUM(C22:N22)</f>
        <v>43555.33</v>
      </c>
      <c r="P22" s="655">
        <v>48000</v>
      </c>
      <c r="Q22" s="195"/>
    </row>
    <row r="23" spans="1:17" x14ac:dyDescent="0.2">
      <c r="A23" s="131" t="s">
        <v>487</v>
      </c>
      <c r="B23" s="122">
        <v>6017</v>
      </c>
      <c r="C23" s="542">
        <v>1074.1099999999999</v>
      </c>
      <c r="D23" s="542">
        <v>680.52</v>
      </c>
      <c r="E23" s="542">
        <v>0</v>
      </c>
      <c r="F23" s="542">
        <v>0</v>
      </c>
      <c r="G23" s="542">
        <v>0</v>
      </c>
      <c r="H23" s="542">
        <v>1834.14</v>
      </c>
      <c r="I23" s="545">
        <v>1200</v>
      </c>
      <c r="J23" s="545">
        <v>1450</v>
      </c>
      <c r="K23" s="545">
        <v>100</v>
      </c>
      <c r="L23" s="545">
        <v>700</v>
      </c>
      <c r="M23" s="545">
        <v>1950</v>
      </c>
      <c r="N23" s="545">
        <v>2500</v>
      </c>
      <c r="O23" s="655">
        <f t="shared" si="2"/>
        <v>11488.77</v>
      </c>
      <c r="P23" s="655">
        <v>16850</v>
      </c>
      <c r="Q23" s="195"/>
    </row>
    <row r="24" spans="1:17" x14ac:dyDescent="0.2">
      <c r="A24" s="131" t="s">
        <v>242</v>
      </c>
      <c r="B24" s="122">
        <v>6109</v>
      </c>
      <c r="C24" s="542">
        <v>11.3</v>
      </c>
      <c r="D24" s="542">
        <v>3.14</v>
      </c>
      <c r="E24" s="542">
        <v>28.88</v>
      </c>
      <c r="F24" s="542">
        <v>15.6</v>
      </c>
      <c r="G24" s="542">
        <v>389.45</v>
      </c>
      <c r="H24" s="542">
        <v>27</v>
      </c>
      <c r="I24" s="545">
        <v>75</v>
      </c>
      <c r="J24" s="545">
        <v>10</v>
      </c>
      <c r="K24" s="545">
        <v>20</v>
      </c>
      <c r="L24" s="545">
        <v>15</v>
      </c>
      <c r="M24" s="545">
        <v>15</v>
      </c>
      <c r="N24" s="545">
        <v>15</v>
      </c>
      <c r="O24" s="655">
        <f t="shared" si="2"/>
        <v>625.37</v>
      </c>
      <c r="P24" s="655">
        <v>300</v>
      </c>
      <c r="Q24" s="195"/>
    </row>
    <row r="25" spans="1:17" x14ac:dyDescent="0.2">
      <c r="A25" s="131" t="s">
        <v>190</v>
      </c>
      <c r="B25" s="122">
        <v>6117</v>
      </c>
      <c r="C25" s="542">
        <v>7.7</v>
      </c>
      <c r="D25" s="542">
        <v>39.06</v>
      </c>
      <c r="E25" s="542">
        <v>32.340000000000003</v>
      </c>
      <c r="F25" s="542">
        <v>70.8</v>
      </c>
      <c r="G25" s="542">
        <v>62.63</v>
      </c>
      <c r="H25" s="542">
        <v>84.08</v>
      </c>
      <c r="I25" s="545">
        <v>20</v>
      </c>
      <c r="J25" s="545">
        <v>20</v>
      </c>
      <c r="K25" s="545">
        <v>10</v>
      </c>
      <c r="L25" s="545">
        <v>20</v>
      </c>
      <c r="M25" s="545">
        <v>20</v>
      </c>
      <c r="N25" s="545">
        <v>20</v>
      </c>
      <c r="O25" s="655">
        <f t="shared" si="2"/>
        <v>406.61</v>
      </c>
      <c r="P25" s="655">
        <v>200</v>
      </c>
      <c r="Q25" s="195"/>
    </row>
    <row r="26" spans="1:17" x14ac:dyDescent="0.2">
      <c r="A26" s="131" t="s">
        <v>191</v>
      </c>
      <c r="B26" s="122">
        <v>6122</v>
      </c>
      <c r="C26" s="542">
        <v>30.46</v>
      </c>
      <c r="D26" s="542">
        <v>30.02</v>
      </c>
      <c r="E26" s="542">
        <v>31.79</v>
      </c>
      <c r="F26" s="542">
        <v>31.73</v>
      </c>
      <c r="G26" s="542">
        <v>31.72</v>
      </c>
      <c r="H26" s="542">
        <v>31.62</v>
      </c>
      <c r="I26" s="545">
        <v>32</v>
      </c>
      <c r="J26" s="545">
        <v>32</v>
      </c>
      <c r="K26" s="545">
        <v>32</v>
      </c>
      <c r="L26" s="545">
        <v>32</v>
      </c>
      <c r="M26" s="545">
        <v>32</v>
      </c>
      <c r="N26" s="545">
        <v>32</v>
      </c>
      <c r="O26" s="655">
        <f t="shared" si="2"/>
        <v>379.34000000000003</v>
      </c>
      <c r="P26" s="655">
        <v>480</v>
      </c>
      <c r="Q26" s="195"/>
    </row>
    <row r="27" spans="1:17" x14ac:dyDescent="0.2">
      <c r="A27" s="131" t="s">
        <v>488</v>
      </c>
      <c r="B27" s="122">
        <v>6180</v>
      </c>
      <c r="C27" s="542">
        <v>0</v>
      </c>
      <c r="D27" s="542">
        <v>110</v>
      </c>
      <c r="E27" s="542">
        <v>0</v>
      </c>
      <c r="F27" s="542">
        <v>0</v>
      </c>
      <c r="G27" s="542">
        <v>0</v>
      </c>
      <c r="H27" s="542">
        <v>0</v>
      </c>
      <c r="I27" s="545">
        <v>100</v>
      </c>
      <c r="J27" s="545">
        <v>100</v>
      </c>
      <c r="K27" s="545">
        <v>100</v>
      </c>
      <c r="L27" s="545">
        <v>100</v>
      </c>
      <c r="M27" s="545">
        <v>100</v>
      </c>
      <c r="N27" s="545">
        <v>100</v>
      </c>
      <c r="O27" s="655">
        <f t="shared" si="2"/>
        <v>710</v>
      </c>
      <c r="P27" s="655">
        <v>1200</v>
      </c>
      <c r="Q27" s="195"/>
    </row>
    <row r="28" spans="1:17" x14ac:dyDescent="0.2">
      <c r="A28" s="131" t="s">
        <v>489</v>
      </c>
      <c r="B28" s="122">
        <v>6193</v>
      </c>
      <c r="C28" s="542">
        <v>0</v>
      </c>
      <c r="D28" s="542">
        <v>0</v>
      </c>
      <c r="E28" s="542">
        <v>0</v>
      </c>
      <c r="F28" s="542">
        <v>300</v>
      </c>
      <c r="G28" s="542">
        <v>0</v>
      </c>
      <c r="H28" s="542">
        <v>0</v>
      </c>
      <c r="I28" s="545">
        <v>0</v>
      </c>
      <c r="J28" s="545">
        <v>0</v>
      </c>
      <c r="K28" s="545">
        <v>0</v>
      </c>
      <c r="L28" s="545">
        <v>0</v>
      </c>
      <c r="M28" s="545">
        <v>0</v>
      </c>
      <c r="N28" s="545">
        <v>0</v>
      </c>
      <c r="O28" s="655">
        <f t="shared" si="2"/>
        <v>300</v>
      </c>
      <c r="P28" s="655">
        <v>430</v>
      </c>
      <c r="Q28" s="195"/>
    </row>
    <row r="29" spans="1:17" x14ac:dyDescent="0.2">
      <c r="A29" s="131" t="s">
        <v>474</v>
      </c>
      <c r="B29" s="122">
        <v>6220</v>
      </c>
      <c r="C29" s="542">
        <v>0</v>
      </c>
      <c r="D29" s="542">
        <v>0</v>
      </c>
      <c r="E29" s="542">
        <v>0</v>
      </c>
      <c r="F29" s="542">
        <v>121.6</v>
      </c>
      <c r="G29" s="542">
        <v>0</v>
      </c>
      <c r="H29" s="542">
        <v>0</v>
      </c>
      <c r="I29" s="545">
        <v>0</v>
      </c>
      <c r="J29" s="545">
        <v>300</v>
      </c>
      <c r="K29" s="545">
        <v>0</v>
      </c>
      <c r="L29" s="545">
        <v>175</v>
      </c>
      <c r="M29" s="545">
        <v>300</v>
      </c>
      <c r="N29" s="545">
        <v>500</v>
      </c>
      <c r="O29" s="655">
        <f t="shared" si="2"/>
        <v>1396.6</v>
      </c>
      <c r="P29" s="655">
        <v>2900</v>
      </c>
      <c r="Q29" s="195"/>
    </row>
    <row r="30" spans="1:17" x14ac:dyDescent="0.2">
      <c r="A30" s="131" t="s">
        <v>490</v>
      </c>
      <c r="B30" s="122">
        <v>6225</v>
      </c>
      <c r="C30" s="542">
        <v>0</v>
      </c>
      <c r="D30" s="542">
        <v>0</v>
      </c>
      <c r="E30" s="542">
        <v>0</v>
      </c>
      <c r="F30" s="542">
        <v>0</v>
      </c>
      <c r="G30" s="542">
        <v>0</v>
      </c>
      <c r="H30" s="542">
        <v>0</v>
      </c>
      <c r="I30" s="545">
        <v>0</v>
      </c>
      <c r="J30" s="545">
        <v>0</v>
      </c>
      <c r="K30" s="545">
        <v>0</v>
      </c>
      <c r="L30" s="545">
        <v>0</v>
      </c>
      <c r="M30" s="545">
        <v>0</v>
      </c>
      <c r="N30" s="545">
        <v>850</v>
      </c>
      <c r="O30" s="655">
        <f t="shared" ref="O30:O32" si="3">SUM(C30:N30)</f>
        <v>850</v>
      </c>
      <c r="P30" s="655">
        <v>850</v>
      </c>
      <c r="Q30" s="195"/>
    </row>
    <row r="31" spans="1:17" x14ac:dyDescent="0.2">
      <c r="A31" s="131" t="s">
        <v>491</v>
      </c>
      <c r="B31" s="122">
        <v>6506</v>
      </c>
      <c r="C31" s="542">
        <v>0</v>
      </c>
      <c r="D31" s="542">
        <v>0</v>
      </c>
      <c r="E31" s="542">
        <v>0</v>
      </c>
      <c r="F31" s="542">
        <v>0</v>
      </c>
      <c r="G31" s="542">
        <v>0</v>
      </c>
      <c r="H31" s="543">
        <v>0</v>
      </c>
      <c r="I31" s="545">
        <v>0</v>
      </c>
      <c r="J31" s="545">
        <v>0</v>
      </c>
      <c r="K31" s="545">
        <v>0</v>
      </c>
      <c r="L31" s="545">
        <v>0</v>
      </c>
      <c r="M31" s="545">
        <v>0</v>
      </c>
      <c r="N31" s="545">
        <v>0</v>
      </c>
      <c r="O31" s="655">
        <f t="shared" si="3"/>
        <v>0</v>
      </c>
      <c r="P31" s="655">
        <v>300</v>
      </c>
      <c r="Q31" s="195"/>
    </row>
    <row r="32" spans="1:17" x14ac:dyDescent="0.2">
      <c r="A32" s="131" t="s">
        <v>492</v>
      </c>
      <c r="B32" s="122">
        <v>6511</v>
      </c>
      <c r="C32" s="542">
        <v>0</v>
      </c>
      <c r="D32" s="543">
        <v>0</v>
      </c>
      <c r="E32" s="543">
        <v>0</v>
      </c>
      <c r="F32" s="543">
        <v>0</v>
      </c>
      <c r="G32" s="543">
        <v>0</v>
      </c>
      <c r="H32" s="547">
        <v>0</v>
      </c>
      <c r="I32" s="545">
        <v>100</v>
      </c>
      <c r="J32" s="545">
        <v>50</v>
      </c>
      <c r="K32" s="545">
        <v>50</v>
      </c>
      <c r="L32" s="545">
        <v>50</v>
      </c>
      <c r="M32" s="545">
        <v>50</v>
      </c>
      <c r="N32" s="545">
        <v>50</v>
      </c>
      <c r="O32" s="655">
        <f t="shared" si="3"/>
        <v>350</v>
      </c>
      <c r="P32" s="655">
        <v>900</v>
      </c>
      <c r="Q32" s="195"/>
    </row>
    <row r="33" spans="1:17" x14ac:dyDescent="0.2">
      <c r="A33" s="766" t="s">
        <v>209</v>
      </c>
      <c r="B33" s="766"/>
      <c r="C33" s="546">
        <f>SUM(C22:C32)</f>
        <v>4484.07</v>
      </c>
      <c r="D33" s="546">
        <f>SUM(D22:D32)</f>
        <v>4445.4100000000017</v>
      </c>
      <c r="E33" s="546">
        <f>SUM(E22:E32)</f>
        <v>3744.7900000000004</v>
      </c>
      <c r="F33" s="546">
        <f t="shared" ref="F33:H33" si="4">SUM(F22:F32)</f>
        <v>4157.55</v>
      </c>
      <c r="G33" s="546">
        <f t="shared" si="4"/>
        <v>4101.62</v>
      </c>
      <c r="H33" s="546">
        <f t="shared" si="4"/>
        <v>5594.66</v>
      </c>
      <c r="I33" s="546">
        <f t="shared" ref="I33:P33" si="5">SUM(I22:I32)</f>
        <v>5144.82</v>
      </c>
      <c r="J33" s="546">
        <f t="shared" si="5"/>
        <v>5979.82</v>
      </c>
      <c r="K33" s="546">
        <f t="shared" si="5"/>
        <v>3929.82</v>
      </c>
      <c r="L33" s="546">
        <f t="shared" si="5"/>
        <v>4709.82</v>
      </c>
      <c r="M33" s="546">
        <f t="shared" si="5"/>
        <v>6084.82</v>
      </c>
      <c r="N33" s="546">
        <f t="shared" si="5"/>
        <v>7684.82</v>
      </c>
      <c r="O33" s="655">
        <f t="shared" si="5"/>
        <v>60062.020000000004</v>
      </c>
      <c r="P33" s="655">
        <f t="shared" si="5"/>
        <v>72410</v>
      </c>
      <c r="Q33" s="195"/>
    </row>
    <row r="34" spans="1:17" x14ac:dyDescent="0.2">
      <c r="A34" s="44"/>
      <c r="B34" s="44"/>
      <c r="C34" s="172"/>
      <c r="D34" s="172"/>
      <c r="E34" s="172"/>
      <c r="F34" s="172"/>
      <c r="G34" s="172"/>
      <c r="H34" s="172"/>
      <c r="I34" s="172"/>
      <c r="J34" s="128"/>
      <c r="K34" s="128"/>
      <c r="L34" s="128"/>
      <c r="M34" s="128"/>
      <c r="N34" s="128"/>
      <c r="O34" s="139"/>
      <c r="P34" s="198"/>
      <c r="Q34" s="195"/>
    </row>
    <row r="35" spans="1:17" x14ac:dyDescent="0.2">
      <c r="A35" s="626" t="s">
        <v>28</v>
      </c>
      <c r="B35" s="523"/>
      <c r="C35" s="523">
        <f>C19-C33</f>
        <v>1878.7200000000003</v>
      </c>
      <c r="D35" s="523">
        <f t="shared" ref="D35:N35" si="6">D19-D33</f>
        <v>-1141.4100000000017</v>
      </c>
      <c r="E35" s="523">
        <f t="shared" si="6"/>
        <v>-944.79000000000042</v>
      </c>
      <c r="F35" s="523">
        <f t="shared" si="6"/>
        <v>-4157.55</v>
      </c>
      <c r="G35" s="523">
        <f t="shared" si="6"/>
        <v>-4101.62</v>
      </c>
      <c r="H35" s="523">
        <f t="shared" si="6"/>
        <v>9006.34</v>
      </c>
      <c r="I35" s="523">
        <f t="shared" si="6"/>
        <v>3275.1800000000003</v>
      </c>
      <c r="J35" s="523">
        <f t="shared" si="6"/>
        <v>-259.81999999999971</v>
      </c>
      <c r="K35" s="523">
        <f t="shared" si="6"/>
        <v>2240.1799999999998</v>
      </c>
      <c r="L35" s="523">
        <f t="shared" si="6"/>
        <v>10435.18</v>
      </c>
      <c r="M35" s="523">
        <f t="shared" si="6"/>
        <v>4035.1800000000003</v>
      </c>
      <c r="N35" s="523">
        <f t="shared" si="6"/>
        <v>3685.1800000000003</v>
      </c>
      <c r="O35" s="121">
        <f>O19-O33</f>
        <v>23950.770000000004</v>
      </c>
      <c r="P35" s="121">
        <f>P19-P33</f>
        <v>32830</v>
      </c>
      <c r="Q35" s="455"/>
    </row>
    <row r="37" spans="1:17" ht="16" x14ac:dyDescent="0.2">
      <c r="A37" s="455"/>
      <c r="B37" s="199"/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</row>
    <row r="38" spans="1:17" ht="16" x14ac:dyDescent="0.2">
      <c r="A38" s="455"/>
      <c r="B38" s="199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</row>
    <row r="39" spans="1:17" ht="16" x14ac:dyDescent="0.2">
      <c r="A39" s="455"/>
      <c r="B39" s="201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</row>
    <row r="40" spans="1:17" ht="16" x14ac:dyDescent="0.2">
      <c r="A40" s="455"/>
      <c r="B40" s="201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</row>
    <row r="41" spans="1:17" ht="16" x14ac:dyDescent="0.2">
      <c r="A41" s="455"/>
      <c r="B41" s="199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</row>
    <row r="42" spans="1:17" ht="16" x14ac:dyDescent="0.2">
      <c r="A42" s="455"/>
      <c r="B42" s="199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</row>
    <row r="43" spans="1:17" ht="16" x14ac:dyDescent="0.2">
      <c r="A43" s="455"/>
      <c r="B43" s="199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</row>
    <row r="44" spans="1:17" ht="16" x14ac:dyDescent="0.2">
      <c r="A44" s="455"/>
      <c r="B44" s="199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</row>
    <row r="45" spans="1:17" ht="16" x14ac:dyDescent="0.2">
      <c r="A45" s="455"/>
      <c r="B45" s="200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</row>
  </sheetData>
  <mergeCells count="2">
    <mergeCell ref="A19:B19"/>
    <mergeCell ref="A33:B33"/>
  </mergeCells>
  <pageMargins left="0.7" right="0.7" top="0.75" bottom="0.75" header="0.3" footer="0.3"/>
  <pageSetup scale="55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2"/>
  <sheetViews>
    <sheetView workbookViewId="0">
      <pane xSplit="2" topLeftCell="C1" activePane="topRight" state="frozen"/>
      <selection activeCell="Y19" sqref="Y19"/>
      <selection pane="topRight" activeCell="E23" sqref="E23"/>
    </sheetView>
  </sheetViews>
  <sheetFormatPr baseColWidth="10" defaultColWidth="8.83203125" defaultRowHeight="11" x14ac:dyDescent="0.15"/>
  <cols>
    <col min="1" max="1" width="22.6640625" style="204" customWidth="1"/>
    <col min="2" max="2" width="9.33203125" style="204" bestFit="1" customWidth="1"/>
    <col min="3" max="8" width="12.5" style="204" customWidth="1"/>
    <col min="9" max="14" width="9.33203125" style="204" bestFit="1" customWidth="1"/>
    <col min="15" max="15" width="11.6640625" style="222" customWidth="1"/>
    <col min="16" max="16" width="8.83203125" style="222"/>
    <col min="17" max="16384" width="8.83203125" style="204"/>
  </cols>
  <sheetData>
    <row r="1" spans="1:17" ht="13" x14ac:dyDescent="0.15">
      <c r="A1" s="730" t="s">
        <v>493</v>
      </c>
      <c r="O1" s="629"/>
      <c r="P1" s="629"/>
    </row>
    <row r="2" spans="1:17" ht="13" x14ac:dyDescent="0.15">
      <c r="A2" s="730" t="s">
        <v>494</v>
      </c>
      <c r="O2" s="629"/>
      <c r="P2" s="629"/>
    </row>
    <row r="3" spans="1:17" ht="13" x14ac:dyDescent="0.15">
      <c r="A3" s="731"/>
      <c r="O3" s="255"/>
      <c r="P3" s="629"/>
    </row>
    <row r="4" spans="1:17" x14ac:dyDescent="0.15">
      <c r="A4" s="790" t="s">
        <v>495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255"/>
      <c r="P4" s="629"/>
    </row>
    <row r="5" spans="1:17" s="209" customFormat="1" ht="30.75" customHeight="1" x14ac:dyDescent="0.15">
      <c r="A5" s="256" t="s">
        <v>170</v>
      </c>
      <c r="B5" s="257" t="s">
        <v>171</v>
      </c>
      <c r="C5" s="208" t="s">
        <v>172</v>
      </c>
      <c r="D5" s="208" t="s">
        <v>173</v>
      </c>
      <c r="E5" s="208" t="s">
        <v>174</v>
      </c>
      <c r="F5" s="208" t="s">
        <v>175</v>
      </c>
      <c r="G5" s="208" t="s">
        <v>176</v>
      </c>
      <c r="H5" s="208" t="s">
        <v>177</v>
      </c>
      <c r="I5" s="208" t="s">
        <v>178</v>
      </c>
      <c r="J5" s="208" t="s">
        <v>179</v>
      </c>
      <c r="K5" s="208" t="s">
        <v>180</v>
      </c>
      <c r="L5" s="208" t="s">
        <v>181</v>
      </c>
      <c r="M5" s="208" t="s">
        <v>182</v>
      </c>
      <c r="N5" s="208" t="s">
        <v>183</v>
      </c>
      <c r="O5" s="258" t="s">
        <v>401</v>
      </c>
      <c r="P5" s="259" t="s">
        <v>496</v>
      </c>
    </row>
    <row r="6" spans="1:17" x14ac:dyDescent="0.15">
      <c r="A6" s="260" t="s">
        <v>107</v>
      </c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3"/>
      <c r="P6" s="264"/>
    </row>
    <row r="7" spans="1:17" x14ac:dyDescent="0.15">
      <c r="A7" s="227" t="s">
        <v>497</v>
      </c>
      <c r="B7" s="227">
        <v>6103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55">
        <f>SUM(C7:N7)</f>
        <v>0</v>
      </c>
      <c r="P7" s="629">
        <v>0</v>
      </c>
    </row>
    <row r="8" spans="1:17" x14ac:dyDescent="0.15">
      <c r="A8" s="227" t="s">
        <v>410</v>
      </c>
      <c r="B8" s="227">
        <v>6104</v>
      </c>
      <c r="C8" s="214">
        <v>0</v>
      </c>
      <c r="D8" s="214">
        <v>2518.8000000000002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55">
        <f t="shared" ref="O8:O9" si="0">SUM(C8:N8)</f>
        <v>2518.8000000000002</v>
      </c>
      <c r="P8" s="629">
        <v>0</v>
      </c>
    </row>
    <row r="9" spans="1:17" x14ac:dyDescent="0.15">
      <c r="A9" s="227" t="s">
        <v>232</v>
      </c>
      <c r="B9" s="227">
        <v>6325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7200</v>
      </c>
      <c r="O9" s="255">
        <f t="shared" si="0"/>
        <v>7200</v>
      </c>
      <c r="P9" s="629">
        <v>7200</v>
      </c>
    </row>
    <row r="10" spans="1:17" s="217" customFormat="1" ht="13" x14ac:dyDescent="0.15">
      <c r="A10" s="791" t="s">
        <v>209</v>
      </c>
      <c r="B10" s="791"/>
      <c r="C10" s="265">
        <f>SUM(C7:C9)</f>
        <v>0</v>
      </c>
      <c r="D10" s="265">
        <f t="shared" ref="D10:P10" si="1">SUM(D7:D9)</f>
        <v>2518.8000000000002</v>
      </c>
      <c r="E10" s="265">
        <f t="shared" si="1"/>
        <v>0</v>
      </c>
      <c r="F10" s="265">
        <f t="shared" si="1"/>
        <v>0</v>
      </c>
      <c r="G10" s="265">
        <f t="shared" si="1"/>
        <v>0</v>
      </c>
      <c r="H10" s="265">
        <f t="shared" si="1"/>
        <v>0</v>
      </c>
      <c r="I10" s="265">
        <f t="shared" si="1"/>
        <v>0</v>
      </c>
      <c r="J10" s="265">
        <f t="shared" si="1"/>
        <v>0</v>
      </c>
      <c r="K10" s="265">
        <f t="shared" si="1"/>
        <v>0</v>
      </c>
      <c r="L10" s="265">
        <f t="shared" si="1"/>
        <v>0</v>
      </c>
      <c r="M10" s="265">
        <f t="shared" si="1"/>
        <v>0</v>
      </c>
      <c r="N10" s="265">
        <f t="shared" si="1"/>
        <v>7200</v>
      </c>
      <c r="O10" s="587">
        <f t="shared" si="1"/>
        <v>9718.7999999999993</v>
      </c>
      <c r="P10" s="587">
        <f t="shared" si="1"/>
        <v>7200</v>
      </c>
      <c r="Q10" s="217">
        <v>54333.33</v>
      </c>
    </row>
    <row r="11" spans="1:17" x14ac:dyDescent="0.15">
      <c r="O11" s="255"/>
      <c r="P11" s="629"/>
    </row>
    <row r="12" spans="1:17" x14ac:dyDescent="0.15">
      <c r="B12" s="266" t="s">
        <v>3</v>
      </c>
      <c r="C12" s="240"/>
      <c r="E12" s="221"/>
      <c r="F12" s="221"/>
      <c r="G12" s="221"/>
      <c r="H12" s="221"/>
      <c r="O12" s="255"/>
      <c r="P12" s="629"/>
    </row>
    <row r="13" spans="1:17" x14ac:dyDescent="0.15">
      <c r="B13" s="240"/>
      <c r="C13" s="240"/>
      <c r="E13" s="221"/>
      <c r="F13" s="221"/>
      <c r="G13" s="221"/>
      <c r="H13" s="221"/>
      <c r="O13" s="629"/>
      <c r="P13" s="629"/>
    </row>
    <row r="14" spans="1:17" x14ac:dyDescent="0.15">
      <c r="B14" s="240"/>
      <c r="C14" s="240"/>
      <c r="E14" s="221"/>
      <c r="F14" s="221"/>
      <c r="G14" s="221"/>
      <c r="H14" s="221"/>
      <c r="O14" s="629"/>
      <c r="P14" s="629"/>
    </row>
    <row r="15" spans="1:17" x14ac:dyDescent="0.15">
      <c r="B15" s="240"/>
      <c r="C15" s="240"/>
      <c r="E15" s="221"/>
      <c r="F15" s="221"/>
      <c r="G15" s="221"/>
      <c r="H15" s="221"/>
      <c r="O15" s="629"/>
      <c r="P15" s="629"/>
    </row>
    <row r="16" spans="1:17" x14ac:dyDescent="0.15">
      <c r="B16" s="240"/>
      <c r="C16" s="240"/>
      <c r="E16" s="221"/>
      <c r="F16" s="221"/>
      <c r="G16" s="221"/>
      <c r="H16" s="221"/>
      <c r="O16" s="629"/>
      <c r="P16" s="629"/>
    </row>
    <row r="17" spans="3:8" x14ac:dyDescent="0.15">
      <c r="E17" s="221"/>
      <c r="F17" s="221"/>
      <c r="G17" s="221"/>
      <c r="H17" s="221"/>
    </row>
    <row r="18" spans="3:8" x14ac:dyDescent="0.15">
      <c r="C18" s="240"/>
      <c r="D18" s="240"/>
      <c r="E18" s="221"/>
      <c r="F18" s="221"/>
      <c r="G18" s="221"/>
      <c r="H18" s="221"/>
    </row>
    <row r="19" spans="3:8" x14ac:dyDescent="0.15">
      <c r="C19" s="240"/>
      <c r="D19" s="240"/>
      <c r="E19" s="221"/>
      <c r="F19" s="221"/>
      <c r="G19" s="221"/>
      <c r="H19" s="221"/>
    </row>
    <row r="20" spans="3:8" x14ac:dyDescent="0.15">
      <c r="C20" s="240"/>
      <c r="D20" s="240"/>
      <c r="E20" s="221"/>
      <c r="F20" s="221"/>
      <c r="G20" s="221"/>
      <c r="H20" s="221"/>
    </row>
    <row r="21" spans="3:8" x14ac:dyDescent="0.15">
      <c r="C21" s="240"/>
      <c r="D21" s="240"/>
      <c r="E21" s="221"/>
      <c r="F21" s="221"/>
      <c r="G21" s="221"/>
      <c r="H21" s="221"/>
    </row>
    <row r="22" spans="3:8" x14ac:dyDescent="0.15">
      <c r="C22" s="240"/>
      <c r="D22" s="240"/>
      <c r="E22" s="221"/>
      <c r="F22" s="221"/>
      <c r="G22" s="221"/>
      <c r="H22" s="221"/>
    </row>
  </sheetData>
  <mergeCells count="2">
    <mergeCell ref="A4:N4"/>
    <mergeCell ref="A10:B10"/>
  </mergeCells>
  <pageMargins left="0.75" right="0.75" top="1" bottom="1" header="0.5" footer="0.5"/>
  <pageSetup scale="6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R790"/>
  <sheetViews>
    <sheetView workbookViewId="0">
      <pane xSplit="2" topLeftCell="C1" activePane="topRight" state="frozen"/>
      <selection pane="topRight" activeCell="C28" sqref="C28:U34"/>
    </sheetView>
  </sheetViews>
  <sheetFormatPr baseColWidth="10" defaultColWidth="9.1640625" defaultRowHeight="13" x14ac:dyDescent="0.15"/>
  <cols>
    <col min="1" max="1" width="22.6640625" style="223" customWidth="1"/>
    <col min="2" max="2" width="7.83203125" style="223" bestFit="1" customWidth="1"/>
    <col min="3" max="3" width="8.6640625" style="359" customWidth="1"/>
    <col min="4" max="4" width="9.6640625" style="359" customWidth="1"/>
    <col min="5" max="5" width="9.1640625" style="359" customWidth="1"/>
    <col min="6" max="6" width="9.1640625" style="224" customWidth="1"/>
    <col min="7" max="7" width="8.6640625" style="224" customWidth="1"/>
    <col min="8" max="8" width="9.1640625" style="223" customWidth="1"/>
    <col min="9" max="11" width="9.1640625" style="359" customWidth="1"/>
    <col min="12" max="12" width="11" style="224" customWidth="1"/>
    <col min="13" max="13" width="9.33203125" style="224" customWidth="1"/>
    <col min="14" max="14" width="9.1640625" style="223" customWidth="1"/>
    <col min="15" max="15" width="10.5" style="223" customWidth="1"/>
    <col min="16" max="16" width="11.33203125" style="223" customWidth="1"/>
    <col min="17" max="16384" width="9.1640625" style="223"/>
  </cols>
  <sheetData>
    <row r="1" spans="1:16" x14ac:dyDescent="0.15">
      <c r="A1" s="177" t="s">
        <v>498</v>
      </c>
      <c r="B1" s="177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178"/>
      <c r="P1" s="178"/>
    </row>
    <row r="2" spans="1:16" x14ac:dyDescent="0.15">
      <c r="A2" s="177" t="s">
        <v>499</v>
      </c>
      <c r="B2" s="177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178"/>
      <c r="P2" s="178"/>
    </row>
    <row r="3" spans="1:16" x14ac:dyDescent="0.15">
      <c r="A3" s="177"/>
      <c r="B3" s="177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178"/>
      <c r="P3" s="178"/>
    </row>
    <row r="4" spans="1:16" x14ac:dyDescent="0.15">
      <c r="A4" s="777"/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4" t="s">
        <v>202</v>
      </c>
      <c r="P4" s="774" t="s">
        <v>500</v>
      </c>
    </row>
    <row r="5" spans="1:16" s="225" customFormat="1" ht="22" x14ac:dyDescent="0.15">
      <c r="A5" s="390" t="s">
        <v>170</v>
      </c>
      <c r="B5" s="391" t="s">
        <v>171</v>
      </c>
      <c r="C5" s="411" t="s">
        <v>501</v>
      </c>
      <c r="D5" s="411" t="s">
        <v>437</v>
      </c>
      <c r="E5" s="411" t="s">
        <v>502</v>
      </c>
      <c r="F5" s="411" t="s">
        <v>439</v>
      </c>
      <c r="G5" s="411" t="s">
        <v>503</v>
      </c>
      <c r="H5" s="411" t="s">
        <v>367</v>
      </c>
      <c r="I5" s="411" t="s">
        <v>178</v>
      </c>
      <c r="J5" s="411" t="s">
        <v>179</v>
      </c>
      <c r="K5" s="411" t="s">
        <v>180</v>
      </c>
      <c r="L5" s="411" t="s">
        <v>181</v>
      </c>
      <c r="M5" s="411" t="s">
        <v>182</v>
      </c>
      <c r="N5" s="411" t="s">
        <v>183</v>
      </c>
      <c r="O5" s="759"/>
      <c r="P5" s="759"/>
    </row>
    <row r="6" spans="1:16" s="231" customFormat="1" x14ac:dyDescent="0.15">
      <c r="A6" s="394" t="s">
        <v>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6"/>
      <c r="P6" s="417"/>
    </row>
    <row r="7" spans="1:16" s="231" customFormat="1" ht="11" x14ac:dyDescent="0.15">
      <c r="A7" s="418" t="s">
        <v>504</v>
      </c>
      <c r="B7" s="419">
        <v>5107</v>
      </c>
      <c r="C7" s="411">
        <v>700</v>
      </c>
      <c r="D7" s="411">
        <v>0</v>
      </c>
      <c r="E7" s="411">
        <v>0</v>
      </c>
      <c r="F7" s="411">
        <v>0</v>
      </c>
      <c r="G7" s="411">
        <v>0</v>
      </c>
      <c r="H7" s="411">
        <v>15250</v>
      </c>
      <c r="I7" s="411">
        <v>3200</v>
      </c>
      <c r="J7" s="411">
        <v>0</v>
      </c>
      <c r="K7" s="411">
        <v>2800</v>
      </c>
      <c r="L7" s="411">
        <v>7500</v>
      </c>
      <c r="M7" s="411">
        <v>1600</v>
      </c>
      <c r="N7" s="411">
        <v>4500</v>
      </c>
      <c r="O7" s="420">
        <f>C7+D7+E7+F7+G7+H7+I7+J7+K7+L7+M7+N7</f>
        <v>35550</v>
      </c>
      <c r="P7" s="393">
        <v>39000</v>
      </c>
    </row>
    <row r="8" spans="1:16" s="225" customFormat="1" ht="11" x14ac:dyDescent="0.15">
      <c r="A8" s="418" t="s">
        <v>505</v>
      </c>
      <c r="B8" s="419">
        <v>5110</v>
      </c>
      <c r="C8" s="411">
        <v>3552.17</v>
      </c>
      <c r="D8" s="411">
        <v>0</v>
      </c>
      <c r="E8" s="411">
        <v>0</v>
      </c>
      <c r="F8" s="411">
        <v>0</v>
      </c>
      <c r="G8" s="411">
        <v>0</v>
      </c>
      <c r="H8" s="411">
        <v>1686.08</v>
      </c>
      <c r="I8" s="411">
        <v>0</v>
      </c>
      <c r="J8" s="411">
        <v>0</v>
      </c>
      <c r="K8" s="411">
        <v>1400</v>
      </c>
      <c r="L8" s="411">
        <v>1400</v>
      </c>
      <c r="M8" s="411">
        <v>0</v>
      </c>
      <c r="N8" s="411">
        <v>2600</v>
      </c>
      <c r="O8" s="420">
        <f>C8+D8+E8+F8+G8+H8+I8+J8+K8+L8+M8+N8</f>
        <v>10638.25</v>
      </c>
      <c r="P8" s="393">
        <v>10850</v>
      </c>
    </row>
    <row r="9" spans="1:16" s="356" customFormat="1" x14ac:dyDescent="0.15">
      <c r="A9" s="792" t="s">
        <v>101</v>
      </c>
      <c r="B9" s="793"/>
      <c r="C9" s="420">
        <f t="shared" ref="C9:P9" si="0">SUM(C7:C8)</f>
        <v>4252.17</v>
      </c>
      <c r="D9" s="420">
        <f t="shared" si="0"/>
        <v>0</v>
      </c>
      <c r="E9" s="420">
        <f t="shared" si="0"/>
        <v>0</v>
      </c>
      <c r="F9" s="420">
        <f t="shared" si="0"/>
        <v>0</v>
      </c>
      <c r="G9" s="420">
        <f t="shared" si="0"/>
        <v>0</v>
      </c>
      <c r="H9" s="420">
        <f t="shared" si="0"/>
        <v>16936.080000000002</v>
      </c>
      <c r="I9" s="420">
        <f t="shared" si="0"/>
        <v>3200</v>
      </c>
      <c r="J9" s="420">
        <f t="shared" si="0"/>
        <v>0</v>
      </c>
      <c r="K9" s="420">
        <f t="shared" si="0"/>
        <v>4200</v>
      </c>
      <c r="L9" s="420">
        <f t="shared" si="0"/>
        <v>8900</v>
      </c>
      <c r="M9" s="420">
        <f t="shared" si="0"/>
        <v>1600</v>
      </c>
      <c r="N9" s="420">
        <f t="shared" si="0"/>
        <v>7100</v>
      </c>
      <c r="O9" s="421">
        <f t="shared" si="0"/>
        <v>46188.25</v>
      </c>
      <c r="P9" s="406">
        <f t="shared" si="0"/>
        <v>49850</v>
      </c>
    </row>
    <row r="10" spans="1:16" s="225" customFormat="1" ht="11" x14ac:dyDescent="0.15">
      <c r="A10" s="412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392"/>
      <c r="P10" s="393"/>
    </row>
    <row r="11" spans="1:16" s="234" customFormat="1" x14ac:dyDescent="0.15">
      <c r="A11" s="409" t="s">
        <v>107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4"/>
      <c r="P11" s="408"/>
    </row>
    <row r="12" spans="1:16" s="234" customFormat="1" x14ac:dyDescent="0.15">
      <c r="A12" s="541" t="s">
        <v>146</v>
      </c>
      <c r="B12" s="422">
        <v>6008</v>
      </c>
      <c r="C12" s="423">
        <v>630.85</v>
      </c>
      <c r="D12" s="423">
        <v>461.85</v>
      </c>
      <c r="E12" s="423">
        <v>233.37</v>
      </c>
      <c r="F12" s="423">
        <v>508.35</v>
      </c>
      <c r="G12" s="423">
        <v>709.35</v>
      </c>
      <c r="H12" s="423">
        <v>1151.3499999999999</v>
      </c>
      <c r="I12" s="423">
        <v>1800</v>
      </c>
      <c r="J12" s="423">
        <v>1800</v>
      </c>
      <c r="K12" s="423">
        <v>400</v>
      </c>
      <c r="L12" s="423">
        <v>1300</v>
      </c>
      <c r="M12" s="423">
        <v>800</v>
      </c>
      <c r="N12" s="423">
        <v>1400</v>
      </c>
      <c r="O12" s="424">
        <f t="shared" ref="O12:O22" si="1">C12+D12+E12+F12+G12+H12+I12+J12+K12+L12+M12+N12</f>
        <v>11195.119999999999</v>
      </c>
      <c r="P12" s="408">
        <v>12002</v>
      </c>
    </row>
    <row r="13" spans="1:16" x14ac:dyDescent="0.15">
      <c r="A13" s="541" t="s">
        <v>241</v>
      </c>
      <c r="B13" s="422">
        <v>6105</v>
      </c>
      <c r="C13" s="423">
        <v>299.55</v>
      </c>
      <c r="D13" s="423">
        <v>0</v>
      </c>
      <c r="E13" s="423">
        <v>0</v>
      </c>
      <c r="F13" s="423">
        <v>0</v>
      </c>
      <c r="G13" s="423">
        <v>212.5</v>
      </c>
      <c r="H13" s="423">
        <v>77.959999999999994</v>
      </c>
      <c r="I13" s="423">
        <v>260</v>
      </c>
      <c r="J13" s="423">
        <v>175</v>
      </c>
      <c r="K13" s="423">
        <v>0</v>
      </c>
      <c r="L13" s="423">
        <v>450</v>
      </c>
      <c r="M13" s="423">
        <v>200</v>
      </c>
      <c r="N13" s="423">
        <v>450</v>
      </c>
      <c r="O13" s="424">
        <f t="shared" si="1"/>
        <v>2125.0100000000002</v>
      </c>
      <c r="P13" s="408">
        <v>2840</v>
      </c>
    </row>
    <row r="14" spans="1:16" x14ac:dyDescent="0.15">
      <c r="A14" s="541" t="s">
        <v>190</v>
      </c>
      <c r="B14" s="422">
        <v>6117</v>
      </c>
      <c r="C14" s="423">
        <v>0</v>
      </c>
      <c r="D14" s="423">
        <v>0</v>
      </c>
      <c r="E14" s="423">
        <v>0</v>
      </c>
      <c r="F14" s="423">
        <v>0</v>
      </c>
      <c r="G14" s="423">
        <v>0</v>
      </c>
      <c r="H14" s="423">
        <v>200.21</v>
      </c>
      <c r="I14" s="423">
        <v>0</v>
      </c>
      <c r="J14" s="423">
        <v>0</v>
      </c>
      <c r="K14" s="423">
        <v>0</v>
      </c>
      <c r="L14" s="423">
        <v>0</v>
      </c>
      <c r="M14" s="423">
        <v>0</v>
      </c>
      <c r="N14" s="423">
        <v>0</v>
      </c>
      <c r="O14" s="424">
        <f t="shared" si="1"/>
        <v>200.21</v>
      </c>
      <c r="P14" s="408">
        <v>0</v>
      </c>
    </row>
    <row r="15" spans="1:16" x14ac:dyDescent="0.15">
      <c r="A15" s="541" t="s">
        <v>191</v>
      </c>
      <c r="B15" s="422">
        <v>6122</v>
      </c>
      <c r="C15" s="423">
        <v>49.38</v>
      </c>
      <c r="D15" s="423">
        <v>30.46</v>
      </c>
      <c r="E15" s="423">
        <v>53.58</v>
      </c>
      <c r="F15" s="423">
        <v>53.58</v>
      </c>
      <c r="G15" s="423">
        <v>53.89</v>
      </c>
      <c r="H15" s="423">
        <v>53.66</v>
      </c>
      <c r="I15" s="423">
        <v>54</v>
      </c>
      <c r="J15" s="423">
        <v>54</v>
      </c>
      <c r="K15" s="423">
        <v>54</v>
      </c>
      <c r="L15" s="423">
        <v>54</v>
      </c>
      <c r="M15" s="423">
        <v>54</v>
      </c>
      <c r="N15" s="423">
        <v>54</v>
      </c>
      <c r="O15" s="424">
        <f t="shared" si="1"/>
        <v>618.54999999999995</v>
      </c>
      <c r="P15" s="408">
        <v>780</v>
      </c>
    </row>
    <row r="16" spans="1:16" x14ac:dyDescent="0.15">
      <c r="A16" s="541" t="s">
        <v>294</v>
      </c>
      <c r="B16" s="422">
        <v>6306</v>
      </c>
      <c r="C16" s="423">
        <v>0</v>
      </c>
      <c r="D16" s="423">
        <v>0</v>
      </c>
      <c r="E16" s="423">
        <v>0</v>
      </c>
      <c r="F16" s="423">
        <v>0</v>
      </c>
      <c r="G16" s="423">
        <v>0</v>
      </c>
      <c r="H16" s="423">
        <v>99.15</v>
      </c>
      <c r="I16" s="423">
        <v>0</v>
      </c>
      <c r="J16" s="423">
        <v>0</v>
      </c>
      <c r="K16" s="423">
        <v>0</v>
      </c>
      <c r="L16" s="423">
        <v>0</v>
      </c>
      <c r="M16" s="423">
        <v>0</v>
      </c>
      <c r="N16" s="423">
        <v>0</v>
      </c>
      <c r="O16" s="424">
        <f t="shared" si="1"/>
        <v>99.15</v>
      </c>
      <c r="P16" s="408">
        <v>0</v>
      </c>
    </row>
    <row r="17" spans="1:18" x14ac:dyDescent="0.15">
      <c r="A17" s="541" t="s">
        <v>506</v>
      </c>
      <c r="B17" s="422">
        <v>6500</v>
      </c>
      <c r="C17" s="423">
        <v>700</v>
      </c>
      <c r="D17" s="423">
        <v>300</v>
      </c>
      <c r="E17" s="423">
        <v>300</v>
      </c>
      <c r="F17" s="423">
        <v>700</v>
      </c>
      <c r="G17" s="423">
        <v>550</v>
      </c>
      <c r="H17" s="423">
        <v>460</v>
      </c>
      <c r="I17" s="423">
        <v>1395</v>
      </c>
      <c r="J17" s="423">
        <v>850</v>
      </c>
      <c r="K17" s="423">
        <v>535</v>
      </c>
      <c r="L17" s="423">
        <v>1200</v>
      </c>
      <c r="M17" s="423">
        <v>635</v>
      </c>
      <c r="N17" s="423">
        <v>1200</v>
      </c>
      <c r="O17" s="424">
        <f t="shared" si="1"/>
        <v>8825</v>
      </c>
      <c r="P17" s="408">
        <v>9925</v>
      </c>
    </row>
    <row r="18" spans="1:18" x14ac:dyDescent="0.15">
      <c r="A18" s="541" t="s">
        <v>507</v>
      </c>
      <c r="B18" s="422">
        <v>6501</v>
      </c>
      <c r="C18" s="423">
        <v>4300</v>
      </c>
      <c r="D18" s="423">
        <v>0</v>
      </c>
      <c r="E18" s="423">
        <v>0</v>
      </c>
      <c r="F18" s="423">
        <v>0</v>
      </c>
      <c r="G18" s="423">
        <v>0</v>
      </c>
      <c r="H18" s="423">
        <v>3200</v>
      </c>
      <c r="I18" s="423">
        <v>2000</v>
      </c>
      <c r="J18" s="423">
        <v>500</v>
      </c>
      <c r="K18" s="423">
        <v>3250</v>
      </c>
      <c r="L18" s="423">
        <v>1900</v>
      </c>
      <c r="M18" s="423">
        <v>0</v>
      </c>
      <c r="N18" s="423">
        <v>2600</v>
      </c>
      <c r="O18" s="424">
        <f t="shared" si="1"/>
        <v>17750</v>
      </c>
      <c r="P18" s="408">
        <v>16350</v>
      </c>
      <c r="R18" s="223" t="s">
        <v>372</v>
      </c>
    </row>
    <row r="19" spans="1:18" x14ac:dyDescent="0.15">
      <c r="A19" s="541" t="s">
        <v>508</v>
      </c>
      <c r="B19" s="422">
        <v>6506</v>
      </c>
      <c r="C19" s="423">
        <v>50.16</v>
      </c>
      <c r="D19" s="423">
        <v>336.19</v>
      </c>
      <c r="E19" s="423">
        <v>185.02</v>
      </c>
      <c r="F19" s="423">
        <v>349.32</v>
      </c>
      <c r="G19" s="423">
        <v>326.5</v>
      </c>
      <c r="H19" s="423">
        <v>522.22</v>
      </c>
      <c r="I19" s="423">
        <v>800</v>
      </c>
      <c r="J19" s="423">
        <v>250</v>
      </c>
      <c r="K19" s="423">
        <v>250</v>
      </c>
      <c r="L19" s="423">
        <v>600</v>
      </c>
      <c r="M19" s="423">
        <v>500</v>
      </c>
      <c r="N19" s="423">
        <v>800</v>
      </c>
      <c r="O19" s="424">
        <f t="shared" si="1"/>
        <v>4969.41</v>
      </c>
      <c r="P19" s="408">
        <v>5740</v>
      </c>
    </row>
    <row r="20" spans="1:18" x14ac:dyDescent="0.15">
      <c r="A20" s="541" t="s">
        <v>509</v>
      </c>
      <c r="B20" s="422">
        <v>6507</v>
      </c>
      <c r="C20" s="423">
        <v>215.81</v>
      </c>
      <c r="D20" s="423">
        <v>215.81</v>
      </c>
      <c r="E20" s="423">
        <v>215.81</v>
      </c>
      <c r="F20" s="423">
        <v>215.81</v>
      </c>
      <c r="G20" s="423">
        <v>215.81</v>
      </c>
      <c r="H20" s="423">
        <v>292.47000000000003</v>
      </c>
      <c r="I20" s="423">
        <v>250</v>
      </c>
      <c r="J20" s="423">
        <v>250</v>
      </c>
      <c r="K20" s="423">
        <v>250</v>
      </c>
      <c r="L20" s="423">
        <v>250</v>
      </c>
      <c r="M20" s="423">
        <v>250</v>
      </c>
      <c r="N20" s="423">
        <v>250</v>
      </c>
      <c r="O20" s="424">
        <f t="shared" si="1"/>
        <v>2871.52</v>
      </c>
      <c r="P20" s="408">
        <v>4380</v>
      </c>
    </row>
    <row r="21" spans="1:18" x14ac:dyDescent="0.15">
      <c r="A21" s="541" t="s">
        <v>510</v>
      </c>
      <c r="B21" s="422">
        <v>6515</v>
      </c>
      <c r="C21" s="423">
        <v>50</v>
      </c>
      <c r="D21" s="423">
        <v>0</v>
      </c>
      <c r="E21" s="423">
        <v>0</v>
      </c>
      <c r="F21" s="423">
        <v>0</v>
      </c>
      <c r="G21" s="423">
        <v>0</v>
      </c>
      <c r="H21" s="423">
        <v>0</v>
      </c>
      <c r="I21" s="423">
        <v>100</v>
      </c>
      <c r="J21" s="423">
        <v>100</v>
      </c>
      <c r="K21" s="423">
        <v>80</v>
      </c>
      <c r="L21" s="423">
        <v>80</v>
      </c>
      <c r="M21" s="423">
        <v>80</v>
      </c>
      <c r="N21" s="423">
        <v>120</v>
      </c>
      <c r="O21" s="424">
        <f t="shared" si="1"/>
        <v>610</v>
      </c>
      <c r="P21" s="408">
        <v>660</v>
      </c>
    </row>
    <row r="22" spans="1:18" x14ac:dyDescent="0.15">
      <c r="A22" s="541" t="s">
        <v>511</v>
      </c>
      <c r="B22" s="422">
        <v>6517</v>
      </c>
      <c r="C22" s="425">
        <v>40</v>
      </c>
      <c r="D22" s="425">
        <v>240</v>
      </c>
      <c r="E22" s="425">
        <v>240</v>
      </c>
      <c r="F22" s="425">
        <v>240</v>
      </c>
      <c r="G22" s="425">
        <v>180</v>
      </c>
      <c r="H22" s="425">
        <v>240</v>
      </c>
      <c r="I22" s="425">
        <v>240</v>
      </c>
      <c r="J22" s="425">
        <v>240</v>
      </c>
      <c r="K22" s="425">
        <v>240</v>
      </c>
      <c r="L22" s="425">
        <v>240</v>
      </c>
      <c r="M22" s="425">
        <v>240</v>
      </c>
      <c r="N22" s="425">
        <v>240</v>
      </c>
      <c r="O22" s="424">
        <f t="shared" si="1"/>
        <v>2620</v>
      </c>
      <c r="P22" s="408">
        <v>2880</v>
      </c>
    </row>
    <row r="23" spans="1:18" x14ac:dyDescent="0.15">
      <c r="A23" s="794" t="s">
        <v>209</v>
      </c>
      <c r="B23" s="794"/>
      <c r="C23" s="426">
        <f t="shared" ref="C23:P23" si="2">SUM(C12:C22)</f>
        <v>6335.7500000000009</v>
      </c>
      <c r="D23" s="426">
        <f t="shared" si="2"/>
        <v>1584.31</v>
      </c>
      <c r="E23" s="426">
        <f t="shared" si="2"/>
        <v>1227.78</v>
      </c>
      <c r="F23" s="426">
        <f t="shared" si="2"/>
        <v>2067.06</v>
      </c>
      <c r="G23" s="426">
        <f t="shared" si="2"/>
        <v>2248.0500000000002</v>
      </c>
      <c r="H23" s="426">
        <f t="shared" si="2"/>
        <v>6297.02</v>
      </c>
      <c r="I23" s="426">
        <f t="shared" si="2"/>
        <v>6899</v>
      </c>
      <c r="J23" s="426">
        <f t="shared" si="2"/>
        <v>4219</v>
      </c>
      <c r="K23" s="426">
        <f t="shared" si="2"/>
        <v>5059</v>
      </c>
      <c r="L23" s="426">
        <f t="shared" si="2"/>
        <v>6074</v>
      </c>
      <c r="M23" s="426">
        <f t="shared" si="2"/>
        <v>2759</v>
      </c>
      <c r="N23" s="426">
        <f t="shared" si="2"/>
        <v>7114</v>
      </c>
      <c r="O23" s="416">
        <f>SUM(O12:O22)</f>
        <v>51883.969999999994</v>
      </c>
      <c r="P23" s="408">
        <f t="shared" si="2"/>
        <v>55557</v>
      </c>
    </row>
    <row r="24" spans="1:18" s="309" customFormat="1" x14ac:dyDescent="0.15">
      <c r="A24" s="410"/>
      <c r="B24" s="410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  <c r="P24" s="408"/>
    </row>
    <row r="25" spans="1:18" x14ac:dyDescent="0.15">
      <c r="A25" s="795" t="s">
        <v>28</v>
      </c>
      <c r="B25" s="795"/>
      <c r="C25" s="312">
        <f t="shared" ref="C25:N25" si="3">C9-C23</f>
        <v>-2083.5800000000008</v>
      </c>
      <c r="D25" s="312">
        <f t="shared" si="3"/>
        <v>-1584.31</v>
      </c>
      <c r="E25" s="312">
        <f t="shared" si="3"/>
        <v>-1227.78</v>
      </c>
      <c r="F25" s="312">
        <f t="shared" si="3"/>
        <v>-2067.06</v>
      </c>
      <c r="G25" s="312">
        <f t="shared" si="3"/>
        <v>-2248.0500000000002</v>
      </c>
      <c r="H25" s="312">
        <f t="shared" si="3"/>
        <v>10639.060000000001</v>
      </c>
      <c r="I25" s="312">
        <f t="shared" si="3"/>
        <v>-3699</v>
      </c>
      <c r="J25" s="312">
        <f t="shared" si="3"/>
        <v>-4219</v>
      </c>
      <c r="K25" s="312">
        <f t="shared" si="3"/>
        <v>-859</v>
      </c>
      <c r="L25" s="312">
        <f t="shared" si="3"/>
        <v>2826</v>
      </c>
      <c r="M25" s="312">
        <f t="shared" si="3"/>
        <v>-1159</v>
      </c>
      <c r="N25" s="312">
        <f t="shared" si="3"/>
        <v>-14</v>
      </c>
      <c r="O25" s="357">
        <f>O9-O23</f>
        <v>-5695.7199999999939</v>
      </c>
      <c r="P25" s="357">
        <f>P9-P23</f>
        <v>-5707</v>
      </c>
    </row>
    <row r="26" spans="1:18" s="267" customFormat="1" x14ac:dyDescent="0.15">
      <c r="A26" s="223"/>
      <c r="B26" s="223"/>
      <c r="C26" s="234" t="s">
        <v>372</v>
      </c>
      <c r="D26" s="234"/>
      <c r="E26" s="234"/>
      <c r="F26" s="224"/>
      <c r="G26" s="224"/>
      <c r="H26" s="234"/>
      <c r="I26" s="234"/>
      <c r="J26" s="234"/>
      <c r="K26" s="234"/>
      <c r="L26" s="234" t="s">
        <v>372</v>
      </c>
      <c r="M26" s="234"/>
      <c r="N26" s="234"/>
      <c r="O26" s="224"/>
      <c r="P26" s="224"/>
    </row>
    <row r="27" spans="1:18" x14ac:dyDescent="0.15">
      <c r="A27" s="234"/>
      <c r="B27" s="234"/>
      <c r="C27" s="234"/>
      <c r="D27" s="224"/>
      <c r="E27" s="234"/>
      <c r="F27" s="234"/>
      <c r="G27" s="234"/>
      <c r="H27" s="358"/>
      <c r="I27" s="234"/>
      <c r="J27" s="234"/>
      <c r="K27" s="234"/>
      <c r="L27" s="234"/>
      <c r="M27" s="234"/>
      <c r="N27" s="234"/>
      <c r="O27" s="224"/>
      <c r="P27" s="224"/>
    </row>
    <row r="28" spans="1:18" x14ac:dyDescent="0.15">
      <c r="A28" s="234"/>
      <c r="B28" s="234"/>
      <c r="C28" s="410"/>
      <c r="D28" s="224"/>
      <c r="E28" s="234"/>
      <c r="F28" s="234"/>
      <c r="G28" s="234"/>
      <c r="H28" s="358"/>
      <c r="I28" s="234"/>
      <c r="J28" s="234"/>
      <c r="K28" s="234"/>
      <c r="L28" s="234"/>
      <c r="M28" s="234"/>
      <c r="N28" s="234"/>
      <c r="O28" s="224"/>
      <c r="P28" s="224"/>
    </row>
    <row r="29" spans="1:18" x14ac:dyDescent="0.15">
      <c r="A29" s="234"/>
      <c r="B29" s="234"/>
      <c r="C29" s="410"/>
      <c r="D29" s="224"/>
      <c r="E29" s="234"/>
      <c r="F29" s="234"/>
      <c r="G29" s="234"/>
      <c r="H29" s="358"/>
      <c r="I29" s="234"/>
      <c r="J29" s="234"/>
      <c r="K29" s="234"/>
      <c r="L29" s="234"/>
      <c r="M29" s="234"/>
      <c r="N29" s="234"/>
      <c r="O29" s="224"/>
      <c r="P29" s="224"/>
    </row>
    <row r="30" spans="1:18" x14ac:dyDescent="0.15">
      <c r="A30" s="234"/>
      <c r="B30" s="234"/>
      <c r="C30" s="410"/>
      <c r="D30" s="224"/>
      <c r="E30" s="234"/>
      <c r="F30" s="234"/>
      <c r="G30" s="234"/>
      <c r="H30" s="358"/>
      <c r="I30" s="234"/>
      <c r="J30" s="234"/>
      <c r="K30" s="234"/>
      <c r="L30" s="234"/>
      <c r="M30" s="234"/>
      <c r="N30" s="234"/>
      <c r="O30" s="224"/>
      <c r="P30" s="224"/>
    </row>
    <row r="31" spans="1:18" x14ac:dyDescent="0.15">
      <c r="A31" s="234"/>
      <c r="B31" s="234"/>
      <c r="C31" s="410"/>
      <c r="D31" s="224"/>
      <c r="E31" s="234"/>
      <c r="F31" s="234"/>
      <c r="G31" s="234"/>
      <c r="H31" s="358"/>
      <c r="I31" s="234"/>
      <c r="J31" s="234"/>
      <c r="K31" s="234"/>
      <c r="L31" s="234"/>
      <c r="M31" s="234"/>
      <c r="N31" s="234"/>
      <c r="O31" s="224"/>
      <c r="P31" s="224"/>
    </row>
    <row r="32" spans="1:18" x14ac:dyDescent="0.15">
      <c r="A32" s="234"/>
      <c r="B32" s="234"/>
      <c r="C32" s="410"/>
      <c r="D32" s="224"/>
      <c r="E32" s="234"/>
      <c r="F32" s="234"/>
      <c r="G32" s="234"/>
      <c r="H32" s="358"/>
      <c r="I32" s="234"/>
      <c r="J32" s="234"/>
      <c r="K32" s="234"/>
      <c r="L32" s="234"/>
      <c r="M32" s="234"/>
      <c r="N32" s="234"/>
      <c r="O32" s="224"/>
      <c r="P32" s="224"/>
    </row>
    <row r="33" spans="1:16" x14ac:dyDescent="0.15">
      <c r="A33" s="234"/>
      <c r="B33" s="234"/>
      <c r="C33" s="234"/>
      <c r="D33" s="224"/>
      <c r="E33" s="234"/>
      <c r="F33" s="234"/>
      <c r="G33" s="234"/>
      <c r="H33" s="358"/>
      <c r="I33" s="234"/>
      <c r="J33" s="234"/>
      <c r="K33" s="234"/>
      <c r="L33" s="234"/>
      <c r="M33" s="234"/>
      <c r="N33" s="234"/>
      <c r="O33" s="224"/>
      <c r="P33" s="224"/>
    </row>
    <row r="34" spans="1:16" x14ac:dyDescent="0.15">
      <c r="A34" s="234"/>
      <c r="B34" s="234"/>
      <c r="C34" s="234"/>
      <c r="D34" s="224"/>
      <c r="E34" s="234"/>
      <c r="F34" s="234"/>
      <c r="G34" s="234"/>
      <c r="H34" s="358"/>
      <c r="I34" s="234"/>
      <c r="J34" s="234"/>
      <c r="K34" s="234"/>
      <c r="L34" s="234"/>
      <c r="M34" s="234"/>
      <c r="N34" s="234"/>
      <c r="O34" s="224"/>
      <c r="P34" s="224"/>
    </row>
    <row r="35" spans="1:16" x14ac:dyDescent="0.15">
      <c r="A35" s="234"/>
      <c r="B35" s="358"/>
      <c r="C35" s="358"/>
      <c r="D35" s="358"/>
      <c r="E35" s="358"/>
      <c r="F35" s="358"/>
      <c r="G35" s="358"/>
      <c r="H35" s="358"/>
      <c r="I35" s="234"/>
      <c r="J35" s="234"/>
      <c r="K35" s="234"/>
      <c r="L35" s="234"/>
      <c r="M35" s="234"/>
      <c r="N35" s="234"/>
      <c r="O35" s="224"/>
      <c r="P35" s="224"/>
    </row>
    <row r="36" spans="1:16" x14ac:dyDescent="0.15">
      <c r="C36" s="234"/>
      <c r="D36" s="234"/>
      <c r="E36" s="234"/>
      <c r="H36" s="234"/>
      <c r="I36" s="234"/>
      <c r="J36" s="234"/>
      <c r="K36" s="234"/>
      <c r="L36" s="234"/>
      <c r="M36" s="234"/>
      <c r="N36" s="234"/>
      <c r="O36" s="224"/>
      <c r="P36" s="224"/>
    </row>
    <row r="37" spans="1:16" x14ac:dyDescent="0.15">
      <c r="C37" s="234"/>
      <c r="D37" s="234"/>
      <c r="E37" s="234"/>
      <c r="H37" s="234"/>
      <c r="I37" s="234"/>
      <c r="J37" s="234"/>
      <c r="K37" s="234"/>
      <c r="L37" s="234"/>
      <c r="M37" s="234"/>
      <c r="N37" s="234"/>
      <c r="O37" s="224"/>
      <c r="P37" s="224"/>
    </row>
    <row r="38" spans="1:16" x14ac:dyDescent="0.15">
      <c r="C38" s="234"/>
      <c r="D38" s="234"/>
      <c r="E38" s="234"/>
      <c r="H38" s="234"/>
      <c r="I38" s="234"/>
      <c r="J38" s="234"/>
      <c r="K38" s="234"/>
      <c r="L38" s="234"/>
      <c r="M38" s="234"/>
      <c r="N38" s="234"/>
      <c r="O38" s="224"/>
      <c r="P38" s="224"/>
    </row>
    <row r="39" spans="1:16" x14ac:dyDescent="0.15">
      <c r="C39" s="234"/>
      <c r="D39" s="234"/>
      <c r="E39" s="234"/>
      <c r="H39" s="234"/>
      <c r="I39" s="234"/>
      <c r="J39" s="234"/>
      <c r="K39" s="234"/>
      <c r="L39" s="234"/>
      <c r="M39" s="234"/>
      <c r="N39" s="234"/>
      <c r="O39" s="224"/>
      <c r="P39" s="224"/>
    </row>
    <row r="40" spans="1:16" x14ac:dyDescent="0.15">
      <c r="C40" s="234"/>
      <c r="D40" s="234"/>
      <c r="E40" s="234"/>
      <c r="H40" s="234"/>
      <c r="I40" s="234"/>
      <c r="J40" s="234"/>
      <c r="K40" s="234"/>
      <c r="L40" s="234"/>
      <c r="M40" s="234"/>
      <c r="N40" s="234"/>
      <c r="O40" s="224"/>
      <c r="P40" s="224"/>
    </row>
    <row r="41" spans="1:16" x14ac:dyDescent="0.15">
      <c r="C41" s="234"/>
      <c r="D41" s="234"/>
      <c r="E41" s="234"/>
      <c r="H41" s="234"/>
      <c r="I41" s="234"/>
      <c r="J41" s="234"/>
      <c r="K41" s="234"/>
      <c r="L41" s="234"/>
      <c r="M41" s="234"/>
      <c r="N41" s="234"/>
      <c r="O41" s="224"/>
      <c r="P41" s="224"/>
    </row>
    <row r="42" spans="1:16" x14ac:dyDescent="0.15">
      <c r="C42" s="234"/>
      <c r="D42" s="234"/>
      <c r="E42" s="234"/>
      <c r="H42" s="234"/>
      <c r="I42" s="234"/>
      <c r="J42" s="234"/>
      <c r="K42" s="234"/>
      <c r="L42" s="234"/>
      <c r="M42" s="234"/>
      <c r="N42" s="234"/>
      <c r="O42" s="224"/>
      <c r="P42" s="224"/>
    </row>
    <row r="43" spans="1:16" x14ac:dyDescent="0.15">
      <c r="C43" s="234"/>
      <c r="D43" s="234"/>
      <c r="E43" s="234"/>
      <c r="H43" s="234"/>
      <c r="I43" s="234"/>
      <c r="J43" s="234"/>
      <c r="K43" s="234"/>
      <c r="L43" s="234"/>
      <c r="M43" s="234"/>
      <c r="N43" s="234"/>
      <c r="O43" s="224"/>
      <c r="P43" s="224"/>
    </row>
    <row r="44" spans="1:16" x14ac:dyDescent="0.15">
      <c r="C44" s="234"/>
      <c r="D44" s="234"/>
      <c r="E44" s="234"/>
      <c r="H44" s="234"/>
      <c r="I44" s="234"/>
      <c r="J44" s="234"/>
      <c r="K44" s="234"/>
      <c r="L44" s="234"/>
      <c r="M44" s="234"/>
      <c r="N44" s="234"/>
      <c r="O44" s="224"/>
      <c r="P44" s="224"/>
    </row>
    <row r="45" spans="1:16" x14ac:dyDescent="0.15">
      <c r="C45" s="234"/>
      <c r="D45" s="234"/>
      <c r="E45" s="234"/>
      <c r="H45" s="234"/>
      <c r="I45" s="234"/>
      <c r="J45" s="234"/>
      <c r="K45" s="234"/>
      <c r="L45" s="234"/>
      <c r="M45" s="234"/>
      <c r="N45" s="234"/>
      <c r="O45" s="224"/>
      <c r="P45" s="224"/>
    </row>
    <row r="46" spans="1:16" x14ac:dyDescent="0.15"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24"/>
      <c r="P46" s="224"/>
    </row>
    <row r="47" spans="1:16" x14ac:dyDescent="0.1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24"/>
      <c r="P47" s="224"/>
    </row>
    <row r="48" spans="1:16" x14ac:dyDescent="0.15">
      <c r="C48" s="234"/>
      <c r="D48" s="234"/>
      <c r="E48" s="234"/>
      <c r="F48" s="236"/>
      <c r="G48" s="236"/>
      <c r="H48" s="234"/>
      <c r="I48" s="234"/>
      <c r="J48" s="234"/>
      <c r="K48" s="234"/>
    </row>
    <row r="49" spans="3:13" x14ac:dyDescent="0.15">
      <c r="C49" s="234"/>
      <c r="D49" s="234"/>
      <c r="E49" s="234"/>
      <c r="F49" s="236"/>
      <c r="G49" s="236"/>
      <c r="H49" s="234"/>
      <c r="I49" s="234"/>
      <c r="J49" s="234"/>
      <c r="K49" s="234"/>
      <c r="L49" s="236"/>
      <c r="M49" s="236"/>
    </row>
    <row r="50" spans="3:13" x14ac:dyDescent="0.15">
      <c r="C50" s="234"/>
      <c r="D50" s="234"/>
      <c r="E50" s="234"/>
      <c r="F50" s="236"/>
      <c r="G50" s="236"/>
      <c r="H50" s="234"/>
      <c r="I50" s="234"/>
      <c r="J50" s="234"/>
      <c r="K50" s="234"/>
      <c r="L50" s="236"/>
      <c r="M50" s="236"/>
    </row>
    <row r="51" spans="3:13" x14ac:dyDescent="0.15">
      <c r="C51" s="234"/>
      <c r="D51" s="234"/>
      <c r="E51" s="234"/>
      <c r="F51" s="236"/>
      <c r="G51" s="236"/>
      <c r="H51" s="234"/>
      <c r="I51" s="234"/>
      <c r="J51" s="234"/>
      <c r="K51" s="234"/>
      <c r="L51" s="236"/>
      <c r="M51" s="236"/>
    </row>
    <row r="52" spans="3:13" x14ac:dyDescent="0.15">
      <c r="C52" s="234"/>
      <c r="D52" s="234"/>
      <c r="E52" s="234"/>
      <c r="F52" s="236"/>
      <c r="G52" s="236"/>
      <c r="H52" s="234"/>
      <c r="I52" s="234"/>
      <c r="J52" s="234"/>
      <c r="K52" s="234"/>
      <c r="L52" s="236"/>
      <c r="M52" s="236"/>
    </row>
    <row r="53" spans="3:13" x14ac:dyDescent="0.15">
      <c r="C53" s="234"/>
      <c r="D53" s="234"/>
      <c r="E53" s="234"/>
      <c r="F53" s="236"/>
      <c r="G53" s="236"/>
      <c r="H53" s="234"/>
      <c r="I53" s="234"/>
      <c r="J53" s="234"/>
      <c r="K53" s="234"/>
      <c r="L53" s="236"/>
      <c r="M53" s="236"/>
    </row>
    <row r="54" spans="3:13" x14ac:dyDescent="0.15">
      <c r="C54" s="234"/>
      <c r="D54" s="234"/>
      <c r="E54" s="234"/>
      <c r="F54" s="236"/>
      <c r="G54" s="236"/>
      <c r="H54" s="234"/>
      <c r="I54" s="234"/>
      <c r="J54" s="234"/>
      <c r="K54" s="234"/>
      <c r="L54" s="236"/>
      <c r="M54" s="236"/>
    </row>
    <row r="55" spans="3:13" x14ac:dyDescent="0.15">
      <c r="C55" s="234"/>
      <c r="D55" s="234"/>
      <c r="E55" s="234"/>
      <c r="F55" s="236"/>
      <c r="G55" s="236"/>
      <c r="H55" s="234"/>
      <c r="I55" s="234"/>
      <c r="J55" s="234"/>
      <c r="K55" s="234"/>
      <c r="L55" s="236"/>
      <c r="M55" s="236"/>
    </row>
    <row r="56" spans="3:13" x14ac:dyDescent="0.15">
      <c r="C56" s="234"/>
      <c r="D56" s="234"/>
      <c r="E56" s="234"/>
      <c r="F56" s="236"/>
      <c r="G56" s="236"/>
      <c r="H56" s="234"/>
      <c r="I56" s="234"/>
      <c r="J56" s="234"/>
      <c r="K56" s="234"/>
      <c r="L56" s="236"/>
      <c r="M56" s="236"/>
    </row>
    <row r="57" spans="3:13" x14ac:dyDescent="0.15">
      <c r="C57" s="234"/>
      <c r="D57" s="234"/>
      <c r="E57" s="234"/>
      <c r="F57" s="236"/>
      <c r="G57" s="236"/>
      <c r="H57" s="234"/>
      <c r="I57" s="234"/>
      <c r="J57" s="234"/>
      <c r="K57" s="234"/>
      <c r="L57" s="236"/>
      <c r="M57" s="236"/>
    </row>
    <row r="58" spans="3:13" x14ac:dyDescent="0.15">
      <c r="C58" s="234"/>
      <c r="D58" s="234"/>
      <c r="E58" s="234"/>
      <c r="F58" s="236"/>
      <c r="G58" s="236"/>
      <c r="H58" s="234"/>
      <c r="I58" s="234"/>
      <c r="J58" s="234"/>
      <c r="K58" s="234"/>
      <c r="L58" s="236"/>
      <c r="M58" s="236"/>
    </row>
    <row r="59" spans="3:13" x14ac:dyDescent="0.15">
      <c r="C59" s="234"/>
      <c r="D59" s="234"/>
      <c r="E59" s="234"/>
      <c r="F59" s="236"/>
      <c r="G59" s="236"/>
      <c r="H59" s="234"/>
      <c r="I59" s="234"/>
      <c r="J59" s="234"/>
      <c r="K59" s="234"/>
      <c r="L59" s="236"/>
      <c r="M59" s="236"/>
    </row>
    <row r="60" spans="3:13" x14ac:dyDescent="0.15">
      <c r="C60" s="234"/>
      <c r="D60" s="234"/>
      <c r="E60" s="234"/>
      <c r="F60" s="236"/>
      <c r="G60" s="236"/>
      <c r="H60" s="234"/>
      <c r="I60" s="234"/>
      <c r="J60" s="234"/>
      <c r="K60" s="234"/>
      <c r="L60" s="236"/>
      <c r="M60" s="236"/>
    </row>
    <row r="61" spans="3:13" x14ac:dyDescent="0.15">
      <c r="C61" s="234"/>
      <c r="D61" s="234"/>
      <c r="E61" s="234"/>
      <c r="F61" s="236"/>
      <c r="G61" s="236"/>
      <c r="H61" s="234"/>
      <c r="I61" s="234"/>
      <c r="J61" s="234"/>
      <c r="K61" s="234"/>
      <c r="L61" s="236"/>
      <c r="M61" s="236"/>
    </row>
    <row r="62" spans="3:13" x14ac:dyDescent="0.15">
      <c r="C62" s="234"/>
      <c r="D62" s="234"/>
      <c r="E62" s="234"/>
      <c r="F62" s="236"/>
      <c r="G62" s="236"/>
      <c r="H62" s="234"/>
      <c r="I62" s="234"/>
      <c r="J62" s="234"/>
      <c r="K62" s="234"/>
      <c r="L62" s="236"/>
      <c r="M62" s="236"/>
    </row>
    <row r="63" spans="3:13" x14ac:dyDescent="0.15">
      <c r="C63" s="234"/>
      <c r="D63" s="234"/>
      <c r="E63" s="234"/>
      <c r="F63" s="236"/>
      <c r="G63" s="236"/>
      <c r="H63" s="234"/>
      <c r="I63" s="234"/>
      <c r="J63" s="234"/>
      <c r="K63" s="234"/>
      <c r="L63" s="236"/>
      <c r="M63" s="236"/>
    </row>
    <row r="64" spans="3:13" x14ac:dyDescent="0.15">
      <c r="C64" s="234"/>
      <c r="D64" s="234"/>
      <c r="E64" s="234"/>
      <c r="F64" s="236"/>
      <c r="G64" s="236"/>
      <c r="H64" s="234"/>
      <c r="I64" s="234"/>
      <c r="J64" s="234"/>
      <c r="K64" s="234"/>
      <c r="L64" s="236"/>
      <c r="M64" s="236"/>
    </row>
    <row r="65" spans="3:13" x14ac:dyDescent="0.15">
      <c r="C65" s="234"/>
      <c r="D65" s="234"/>
      <c r="E65" s="234"/>
      <c r="F65" s="236"/>
      <c r="G65" s="236"/>
      <c r="H65" s="234"/>
      <c r="I65" s="234"/>
      <c r="J65" s="234"/>
      <c r="K65" s="234"/>
      <c r="L65" s="236"/>
      <c r="M65" s="236"/>
    </row>
    <row r="66" spans="3:13" x14ac:dyDescent="0.15">
      <c r="C66" s="234"/>
      <c r="D66" s="234"/>
      <c r="E66" s="234"/>
      <c r="F66" s="236"/>
      <c r="G66" s="236"/>
      <c r="H66" s="234"/>
      <c r="I66" s="234"/>
      <c r="J66" s="234"/>
      <c r="K66" s="234"/>
      <c r="L66" s="236"/>
      <c r="M66" s="236"/>
    </row>
    <row r="67" spans="3:13" x14ac:dyDescent="0.15">
      <c r="C67" s="234"/>
      <c r="D67" s="234"/>
      <c r="E67" s="234"/>
      <c r="F67" s="236"/>
      <c r="G67" s="236"/>
      <c r="H67" s="234"/>
      <c r="I67" s="234"/>
      <c r="J67" s="234"/>
      <c r="K67" s="234"/>
      <c r="L67" s="236"/>
      <c r="M67" s="236"/>
    </row>
    <row r="68" spans="3:13" x14ac:dyDescent="0.15">
      <c r="C68" s="234"/>
      <c r="D68" s="234"/>
      <c r="E68" s="234"/>
      <c r="F68" s="236"/>
      <c r="G68" s="236"/>
      <c r="H68" s="234"/>
      <c r="I68" s="234"/>
      <c r="J68" s="234"/>
      <c r="K68" s="234"/>
      <c r="L68" s="236"/>
      <c r="M68" s="236"/>
    </row>
    <row r="69" spans="3:13" x14ac:dyDescent="0.15">
      <c r="C69" s="234"/>
      <c r="D69" s="234"/>
      <c r="E69" s="234"/>
      <c r="F69" s="236"/>
      <c r="G69" s="236"/>
      <c r="H69" s="234"/>
      <c r="I69" s="234"/>
      <c r="J69" s="234"/>
      <c r="K69" s="234"/>
      <c r="L69" s="236"/>
      <c r="M69" s="236"/>
    </row>
    <row r="70" spans="3:13" x14ac:dyDescent="0.15">
      <c r="C70" s="234"/>
      <c r="D70" s="234"/>
      <c r="E70" s="234"/>
      <c r="F70" s="236"/>
      <c r="G70" s="236"/>
      <c r="H70" s="234"/>
      <c r="I70" s="234"/>
      <c r="J70" s="234"/>
      <c r="K70" s="234"/>
      <c r="L70" s="236"/>
      <c r="M70" s="236"/>
    </row>
    <row r="71" spans="3:13" x14ac:dyDescent="0.15">
      <c r="C71" s="234"/>
      <c r="D71" s="234"/>
      <c r="E71" s="234"/>
      <c r="F71" s="236"/>
      <c r="G71" s="236"/>
      <c r="H71" s="234"/>
      <c r="I71" s="234"/>
      <c r="J71" s="234"/>
      <c r="K71" s="234"/>
      <c r="L71" s="236"/>
      <c r="M71" s="236"/>
    </row>
    <row r="72" spans="3:13" x14ac:dyDescent="0.15">
      <c r="C72" s="234"/>
      <c r="D72" s="234"/>
      <c r="E72" s="234"/>
      <c r="F72" s="236"/>
      <c r="G72" s="236"/>
      <c r="H72" s="234"/>
      <c r="I72" s="234"/>
      <c r="J72" s="234"/>
      <c r="K72" s="234"/>
      <c r="L72" s="236"/>
      <c r="M72" s="236"/>
    </row>
    <row r="73" spans="3:13" x14ac:dyDescent="0.15">
      <c r="C73" s="234"/>
      <c r="D73" s="234"/>
      <c r="E73" s="234"/>
      <c r="F73" s="236"/>
      <c r="G73" s="236"/>
      <c r="H73" s="234"/>
      <c r="I73" s="234"/>
      <c r="J73" s="234"/>
      <c r="K73" s="234"/>
      <c r="L73" s="236"/>
      <c r="M73" s="236"/>
    </row>
    <row r="74" spans="3:13" x14ac:dyDescent="0.15">
      <c r="C74" s="234"/>
      <c r="D74" s="234"/>
      <c r="E74" s="234"/>
      <c r="F74" s="236"/>
      <c r="G74" s="236"/>
      <c r="H74" s="234"/>
      <c r="I74" s="234"/>
      <c r="J74" s="234"/>
      <c r="K74" s="234"/>
      <c r="L74" s="236"/>
      <c r="M74" s="236"/>
    </row>
    <row r="75" spans="3:13" x14ac:dyDescent="0.15">
      <c r="C75" s="234"/>
      <c r="D75" s="234"/>
      <c r="E75" s="234"/>
      <c r="F75" s="236"/>
      <c r="G75" s="236"/>
      <c r="H75" s="234"/>
      <c r="I75" s="234"/>
      <c r="J75" s="234"/>
      <c r="K75" s="234"/>
      <c r="L75" s="236"/>
      <c r="M75" s="236"/>
    </row>
    <row r="76" spans="3:13" x14ac:dyDescent="0.15">
      <c r="C76" s="234"/>
      <c r="D76" s="234"/>
      <c r="E76" s="234"/>
      <c r="F76" s="236"/>
      <c r="G76" s="236"/>
      <c r="H76" s="234"/>
      <c r="I76" s="234"/>
      <c r="J76" s="234"/>
      <c r="K76" s="234"/>
      <c r="L76" s="236"/>
      <c r="M76" s="236"/>
    </row>
    <row r="77" spans="3:13" x14ac:dyDescent="0.15">
      <c r="C77" s="234"/>
      <c r="D77" s="234"/>
      <c r="E77" s="234"/>
      <c r="F77" s="236"/>
      <c r="G77" s="236"/>
      <c r="H77" s="234"/>
      <c r="I77" s="234"/>
      <c r="J77" s="234"/>
      <c r="K77" s="234"/>
      <c r="L77" s="236"/>
      <c r="M77" s="236"/>
    </row>
    <row r="78" spans="3:13" x14ac:dyDescent="0.15">
      <c r="C78" s="234"/>
      <c r="D78" s="234"/>
      <c r="E78" s="234"/>
      <c r="F78" s="236"/>
      <c r="G78" s="236"/>
      <c r="H78" s="234"/>
      <c r="I78" s="234"/>
      <c r="J78" s="234"/>
      <c r="K78" s="234"/>
      <c r="L78" s="236"/>
      <c r="M78" s="236"/>
    </row>
    <row r="79" spans="3:13" x14ac:dyDescent="0.15">
      <c r="C79" s="234"/>
      <c r="D79" s="234"/>
      <c r="E79" s="234"/>
      <c r="F79" s="236"/>
      <c r="G79" s="236"/>
      <c r="H79" s="234"/>
      <c r="I79" s="234"/>
      <c r="J79" s="234"/>
      <c r="K79" s="234"/>
      <c r="L79" s="236"/>
      <c r="M79" s="236"/>
    </row>
    <row r="80" spans="3:13" x14ac:dyDescent="0.15">
      <c r="C80" s="234"/>
      <c r="D80" s="234"/>
      <c r="E80" s="234"/>
      <c r="F80" s="236"/>
      <c r="G80" s="236"/>
      <c r="H80" s="234"/>
      <c r="I80" s="234"/>
      <c r="J80" s="234"/>
      <c r="K80" s="234"/>
      <c r="L80" s="236"/>
      <c r="M80" s="236"/>
    </row>
    <row r="81" spans="3:13" x14ac:dyDescent="0.15">
      <c r="C81" s="234"/>
      <c r="D81" s="234"/>
      <c r="E81" s="234"/>
      <c r="F81" s="236"/>
      <c r="G81" s="236"/>
      <c r="H81" s="234"/>
      <c r="I81" s="234"/>
      <c r="J81" s="234"/>
      <c r="K81" s="234"/>
      <c r="L81" s="236"/>
      <c r="M81" s="236"/>
    </row>
    <row r="82" spans="3:13" x14ac:dyDescent="0.15">
      <c r="C82" s="234"/>
      <c r="D82" s="234"/>
      <c r="E82" s="234"/>
      <c r="F82" s="236"/>
      <c r="G82" s="236"/>
      <c r="H82" s="234"/>
      <c r="I82" s="234"/>
      <c r="J82" s="234"/>
      <c r="K82" s="234"/>
      <c r="L82" s="236"/>
      <c r="M82" s="236"/>
    </row>
    <row r="83" spans="3:13" x14ac:dyDescent="0.15">
      <c r="C83" s="234"/>
      <c r="D83" s="234"/>
      <c r="E83" s="234"/>
      <c r="F83" s="236"/>
      <c r="G83" s="236"/>
      <c r="H83" s="234"/>
      <c r="I83" s="234"/>
      <c r="J83" s="234"/>
      <c r="K83" s="234"/>
      <c r="L83" s="236"/>
      <c r="M83" s="236"/>
    </row>
    <row r="84" spans="3:13" x14ac:dyDescent="0.15">
      <c r="C84" s="234"/>
      <c r="D84" s="234"/>
      <c r="E84" s="234"/>
      <c r="F84" s="236"/>
      <c r="G84" s="236"/>
      <c r="H84" s="234"/>
      <c r="I84" s="234"/>
      <c r="J84" s="234"/>
      <c r="K84" s="234"/>
      <c r="L84" s="236"/>
      <c r="M84" s="236"/>
    </row>
    <row r="85" spans="3:13" x14ac:dyDescent="0.15">
      <c r="C85" s="234"/>
      <c r="D85" s="234"/>
      <c r="E85" s="234"/>
      <c r="F85" s="236"/>
      <c r="G85" s="236"/>
      <c r="H85" s="234"/>
      <c r="I85" s="234"/>
      <c r="J85" s="234"/>
      <c r="K85" s="234"/>
      <c r="L85" s="236"/>
      <c r="M85" s="236"/>
    </row>
    <row r="86" spans="3:13" x14ac:dyDescent="0.15">
      <c r="C86" s="234"/>
      <c r="D86" s="234"/>
      <c r="E86" s="234"/>
      <c r="F86" s="236"/>
      <c r="G86" s="236"/>
      <c r="H86" s="234"/>
      <c r="I86" s="234"/>
      <c r="J86" s="234"/>
      <c r="K86" s="234"/>
      <c r="L86" s="236"/>
      <c r="M86" s="236"/>
    </row>
    <row r="87" spans="3:13" x14ac:dyDescent="0.15">
      <c r="C87" s="234"/>
      <c r="D87" s="234"/>
      <c r="E87" s="234"/>
      <c r="F87" s="236"/>
      <c r="G87" s="236"/>
      <c r="H87" s="234"/>
      <c r="I87" s="234"/>
      <c r="J87" s="234"/>
      <c r="K87" s="234"/>
      <c r="L87" s="236"/>
      <c r="M87" s="236"/>
    </row>
    <row r="88" spans="3:13" x14ac:dyDescent="0.15">
      <c r="C88" s="234"/>
      <c r="D88" s="234"/>
      <c r="E88" s="234"/>
      <c r="F88" s="236"/>
      <c r="G88" s="236"/>
      <c r="H88" s="234"/>
      <c r="I88" s="234"/>
      <c r="J88" s="234"/>
      <c r="K88" s="234"/>
      <c r="L88" s="236"/>
      <c r="M88" s="236"/>
    </row>
    <row r="89" spans="3:13" x14ac:dyDescent="0.15">
      <c r="C89" s="234"/>
      <c r="D89" s="234"/>
      <c r="E89" s="234"/>
      <c r="F89" s="236"/>
      <c r="G89" s="236"/>
      <c r="H89" s="234"/>
      <c r="I89" s="234"/>
      <c r="J89" s="234"/>
      <c r="K89" s="234"/>
      <c r="L89" s="236"/>
      <c r="M89" s="236"/>
    </row>
    <row r="90" spans="3:13" x14ac:dyDescent="0.15">
      <c r="C90" s="234"/>
      <c r="D90" s="234"/>
      <c r="E90" s="234"/>
      <c r="F90" s="236"/>
      <c r="G90" s="236"/>
      <c r="H90" s="234"/>
      <c r="I90" s="234"/>
      <c r="J90" s="234"/>
      <c r="K90" s="234"/>
      <c r="L90" s="236"/>
      <c r="M90" s="236"/>
    </row>
    <row r="91" spans="3:13" x14ac:dyDescent="0.15">
      <c r="C91" s="234"/>
      <c r="D91" s="234"/>
      <c r="E91" s="234"/>
      <c r="F91" s="236"/>
      <c r="G91" s="236"/>
      <c r="H91" s="234"/>
      <c r="I91" s="234"/>
      <c r="J91" s="234"/>
      <c r="K91" s="234"/>
      <c r="L91" s="236"/>
      <c r="M91" s="236"/>
    </row>
    <row r="92" spans="3:13" x14ac:dyDescent="0.15">
      <c r="C92" s="234"/>
      <c r="D92" s="234"/>
      <c r="E92" s="234"/>
      <c r="F92" s="236"/>
      <c r="G92" s="236"/>
      <c r="H92" s="234"/>
      <c r="I92" s="234"/>
      <c r="J92" s="234"/>
      <c r="K92" s="234"/>
      <c r="L92" s="236"/>
      <c r="M92" s="236"/>
    </row>
    <row r="93" spans="3:13" x14ac:dyDescent="0.15">
      <c r="C93" s="234"/>
      <c r="D93" s="234"/>
      <c r="E93" s="234"/>
      <c r="F93" s="236"/>
      <c r="G93" s="236"/>
      <c r="H93" s="234"/>
      <c r="I93" s="234"/>
      <c r="J93" s="234"/>
      <c r="K93" s="234"/>
      <c r="L93" s="236"/>
      <c r="M93" s="236"/>
    </row>
    <row r="94" spans="3:13" x14ac:dyDescent="0.15">
      <c r="C94" s="234"/>
      <c r="D94" s="234"/>
      <c r="E94" s="234"/>
      <c r="F94" s="236"/>
      <c r="G94" s="236"/>
      <c r="H94" s="234"/>
      <c r="I94" s="234"/>
      <c r="J94" s="234"/>
      <c r="K94" s="234"/>
      <c r="L94" s="236"/>
      <c r="M94" s="236"/>
    </row>
    <row r="95" spans="3:13" x14ac:dyDescent="0.15">
      <c r="C95" s="234"/>
      <c r="D95" s="234"/>
      <c r="E95" s="234"/>
      <c r="F95" s="236"/>
      <c r="G95" s="236"/>
      <c r="H95" s="234"/>
      <c r="I95" s="234"/>
      <c r="J95" s="234"/>
      <c r="K95" s="234"/>
      <c r="L95" s="236"/>
      <c r="M95" s="236"/>
    </row>
    <row r="96" spans="3:13" x14ac:dyDescent="0.15">
      <c r="C96" s="234"/>
      <c r="D96" s="234"/>
      <c r="E96" s="234"/>
      <c r="F96" s="236"/>
      <c r="G96" s="236"/>
      <c r="H96" s="234"/>
      <c r="I96" s="234"/>
      <c r="J96" s="234"/>
      <c r="K96" s="234"/>
      <c r="L96" s="236"/>
      <c r="M96" s="236"/>
    </row>
    <row r="97" spans="3:13" x14ac:dyDescent="0.15">
      <c r="C97" s="234"/>
      <c r="D97" s="234"/>
      <c r="E97" s="234"/>
      <c r="F97" s="236"/>
      <c r="G97" s="236"/>
      <c r="H97" s="234"/>
      <c r="I97" s="234"/>
      <c r="J97" s="234"/>
      <c r="K97" s="234"/>
      <c r="L97" s="236"/>
      <c r="M97" s="236"/>
    </row>
    <row r="98" spans="3:13" x14ac:dyDescent="0.15">
      <c r="C98" s="234"/>
      <c r="D98" s="234"/>
      <c r="E98" s="234"/>
      <c r="F98" s="236"/>
      <c r="G98" s="236"/>
      <c r="H98" s="234"/>
      <c r="I98" s="234"/>
      <c r="J98" s="234"/>
      <c r="K98" s="234"/>
      <c r="L98" s="236"/>
      <c r="M98" s="236"/>
    </row>
    <row r="99" spans="3:13" x14ac:dyDescent="0.15">
      <c r="C99" s="234"/>
      <c r="D99" s="234"/>
      <c r="E99" s="234"/>
      <c r="F99" s="236"/>
      <c r="G99" s="236"/>
      <c r="H99" s="234"/>
      <c r="I99" s="234"/>
      <c r="J99" s="234"/>
      <c r="K99" s="234"/>
      <c r="L99" s="236"/>
      <c r="M99" s="236"/>
    </row>
    <row r="100" spans="3:13" x14ac:dyDescent="0.15">
      <c r="C100" s="234"/>
      <c r="D100" s="234"/>
      <c r="E100" s="234"/>
      <c r="F100" s="236"/>
      <c r="G100" s="236"/>
      <c r="H100" s="234"/>
      <c r="I100" s="234"/>
      <c r="J100" s="234"/>
      <c r="K100" s="234"/>
      <c r="L100" s="236"/>
      <c r="M100" s="236"/>
    </row>
    <row r="101" spans="3:13" x14ac:dyDescent="0.15">
      <c r="C101" s="234"/>
      <c r="D101" s="234"/>
      <c r="E101" s="234"/>
      <c r="F101" s="236"/>
      <c r="G101" s="236"/>
      <c r="H101" s="234"/>
      <c r="I101" s="234"/>
      <c r="J101" s="234"/>
      <c r="K101" s="234"/>
      <c r="L101" s="236"/>
      <c r="M101" s="236"/>
    </row>
    <row r="102" spans="3:13" x14ac:dyDescent="0.15">
      <c r="C102" s="234"/>
      <c r="D102" s="234"/>
      <c r="E102" s="234"/>
      <c r="F102" s="236"/>
      <c r="G102" s="236"/>
      <c r="H102" s="234"/>
      <c r="I102" s="234"/>
      <c r="J102" s="234"/>
      <c r="K102" s="234"/>
      <c r="L102" s="236"/>
      <c r="M102" s="236"/>
    </row>
    <row r="103" spans="3:13" x14ac:dyDescent="0.15">
      <c r="C103" s="234"/>
      <c r="D103" s="234"/>
      <c r="E103" s="234"/>
      <c r="F103" s="236"/>
      <c r="G103" s="236"/>
      <c r="H103" s="234"/>
      <c r="I103" s="234"/>
      <c r="J103" s="234"/>
      <c r="K103" s="234"/>
      <c r="L103" s="236"/>
      <c r="M103" s="236"/>
    </row>
    <row r="104" spans="3:13" x14ac:dyDescent="0.15">
      <c r="C104" s="234"/>
      <c r="D104" s="234"/>
      <c r="E104" s="234"/>
      <c r="F104" s="236"/>
      <c r="G104" s="236"/>
      <c r="H104" s="234"/>
      <c r="I104" s="234"/>
      <c r="J104" s="234"/>
      <c r="K104" s="234"/>
      <c r="L104" s="236"/>
      <c r="M104" s="236"/>
    </row>
    <row r="105" spans="3:13" x14ac:dyDescent="0.15">
      <c r="C105" s="234"/>
      <c r="D105" s="234"/>
      <c r="E105" s="234"/>
      <c r="F105" s="236"/>
      <c r="G105" s="236"/>
      <c r="H105" s="234"/>
      <c r="I105" s="234"/>
      <c r="J105" s="234"/>
      <c r="K105" s="234"/>
      <c r="L105" s="236"/>
      <c r="M105" s="236"/>
    </row>
    <row r="106" spans="3:13" x14ac:dyDescent="0.15">
      <c r="C106" s="234"/>
      <c r="D106" s="234"/>
      <c r="E106" s="234"/>
      <c r="F106" s="236"/>
      <c r="G106" s="236"/>
      <c r="H106" s="234"/>
      <c r="I106" s="234"/>
      <c r="J106" s="234"/>
      <c r="K106" s="234"/>
      <c r="L106" s="236"/>
      <c r="M106" s="236"/>
    </row>
    <row r="107" spans="3:13" x14ac:dyDescent="0.15">
      <c r="C107" s="234"/>
      <c r="D107" s="234"/>
      <c r="E107" s="234"/>
      <c r="F107" s="236"/>
      <c r="G107" s="236"/>
      <c r="H107" s="234"/>
      <c r="I107" s="234"/>
      <c r="J107" s="234"/>
      <c r="K107" s="234"/>
      <c r="L107" s="236"/>
      <c r="M107" s="236"/>
    </row>
    <row r="108" spans="3:13" x14ac:dyDescent="0.15">
      <c r="C108" s="234"/>
      <c r="D108" s="234"/>
      <c r="E108" s="234"/>
      <c r="F108" s="236"/>
      <c r="G108" s="236"/>
      <c r="H108" s="234"/>
      <c r="I108" s="234"/>
      <c r="J108" s="234"/>
      <c r="K108" s="234"/>
      <c r="L108" s="236"/>
      <c r="M108" s="236"/>
    </row>
    <row r="109" spans="3:13" x14ac:dyDescent="0.15">
      <c r="C109" s="234"/>
      <c r="D109" s="234"/>
      <c r="E109" s="234"/>
      <c r="F109" s="236"/>
      <c r="G109" s="236"/>
      <c r="H109" s="234"/>
      <c r="I109" s="234"/>
      <c r="J109" s="234"/>
      <c r="K109" s="234"/>
      <c r="L109" s="236"/>
      <c r="M109" s="236"/>
    </row>
    <row r="110" spans="3:13" x14ac:dyDescent="0.15">
      <c r="C110" s="234"/>
      <c r="D110" s="234"/>
      <c r="E110" s="234"/>
      <c r="F110" s="236"/>
      <c r="G110" s="236"/>
      <c r="H110" s="234"/>
      <c r="I110" s="234"/>
      <c r="J110" s="234"/>
      <c r="K110" s="234"/>
      <c r="L110" s="236"/>
      <c r="M110" s="236"/>
    </row>
    <row r="111" spans="3:13" x14ac:dyDescent="0.15">
      <c r="C111" s="234"/>
      <c r="D111" s="234"/>
      <c r="E111" s="234"/>
      <c r="F111" s="236"/>
      <c r="G111" s="236"/>
      <c r="H111" s="234"/>
      <c r="I111" s="234"/>
      <c r="J111" s="234"/>
      <c r="K111" s="234"/>
      <c r="L111" s="236"/>
      <c r="M111" s="236"/>
    </row>
    <row r="112" spans="3:13" x14ac:dyDescent="0.15">
      <c r="C112" s="234"/>
      <c r="D112" s="234"/>
      <c r="E112" s="234"/>
      <c r="F112" s="236"/>
      <c r="G112" s="236"/>
      <c r="H112" s="234"/>
      <c r="I112" s="234"/>
      <c r="J112" s="234"/>
      <c r="K112" s="234"/>
      <c r="L112" s="236"/>
      <c r="M112" s="236"/>
    </row>
    <row r="113" spans="3:13" x14ac:dyDescent="0.15">
      <c r="C113" s="234"/>
      <c r="D113" s="234"/>
      <c r="E113" s="234"/>
      <c r="F113" s="236"/>
      <c r="G113" s="236"/>
      <c r="H113" s="234"/>
      <c r="I113" s="234"/>
      <c r="J113" s="234"/>
      <c r="K113" s="234"/>
      <c r="L113" s="236"/>
      <c r="M113" s="236"/>
    </row>
    <row r="114" spans="3:13" x14ac:dyDescent="0.15">
      <c r="C114" s="234"/>
      <c r="D114" s="234"/>
      <c r="E114" s="234"/>
      <c r="F114" s="236"/>
      <c r="G114" s="236"/>
      <c r="H114" s="234"/>
      <c r="I114" s="234"/>
      <c r="J114" s="234"/>
      <c r="K114" s="234"/>
      <c r="L114" s="236"/>
      <c r="M114" s="236"/>
    </row>
    <row r="115" spans="3:13" x14ac:dyDescent="0.15">
      <c r="C115" s="234"/>
      <c r="D115" s="234"/>
      <c r="E115" s="234"/>
      <c r="F115" s="236"/>
      <c r="G115" s="236"/>
      <c r="H115" s="234"/>
      <c r="I115" s="234"/>
      <c r="J115" s="234"/>
      <c r="K115" s="234"/>
      <c r="L115" s="236"/>
      <c r="M115" s="236"/>
    </row>
    <row r="116" spans="3:13" x14ac:dyDescent="0.15">
      <c r="C116" s="234"/>
      <c r="D116" s="234"/>
      <c r="E116" s="234"/>
      <c r="F116" s="236"/>
      <c r="G116" s="236"/>
      <c r="H116" s="234"/>
      <c r="I116" s="234"/>
      <c r="J116" s="234"/>
      <c r="K116" s="234"/>
      <c r="L116" s="236"/>
      <c r="M116" s="236"/>
    </row>
    <row r="117" spans="3:13" x14ac:dyDescent="0.15">
      <c r="C117" s="234"/>
      <c r="D117" s="234"/>
      <c r="E117" s="234"/>
      <c r="F117" s="236"/>
      <c r="G117" s="236"/>
      <c r="H117" s="234"/>
      <c r="I117" s="234"/>
      <c r="J117" s="234"/>
      <c r="K117" s="234"/>
      <c r="L117" s="236"/>
      <c r="M117" s="236"/>
    </row>
    <row r="118" spans="3:13" x14ac:dyDescent="0.15">
      <c r="C118" s="234"/>
      <c r="D118" s="234"/>
      <c r="E118" s="234"/>
      <c r="F118" s="236"/>
      <c r="G118" s="236"/>
      <c r="H118" s="234"/>
      <c r="I118" s="234"/>
      <c r="J118" s="234"/>
      <c r="K118" s="234"/>
      <c r="L118" s="236"/>
      <c r="M118" s="236"/>
    </row>
    <row r="119" spans="3:13" x14ac:dyDescent="0.15">
      <c r="C119" s="234"/>
      <c r="D119" s="234"/>
      <c r="E119" s="234"/>
      <c r="F119" s="236"/>
      <c r="G119" s="236"/>
      <c r="H119" s="234"/>
      <c r="I119" s="234"/>
      <c r="J119" s="234"/>
      <c r="K119" s="234"/>
      <c r="L119" s="236"/>
      <c r="M119" s="236"/>
    </row>
    <row r="120" spans="3:13" x14ac:dyDescent="0.15">
      <c r="C120" s="234"/>
      <c r="D120" s="234"/>
      <c r="E120" s="234"/>
      <c r="F120" s="236"/>
      <c r="G120" s="236"/>
      <c r="H120" s="234"/>
      <c r="I120" s="234"/>
      <c r="J120" s="234"/>
      <c r="K120" s="234"/>
      <c r="L120" s="236"/>
      <c r="M120" s="236"/>
    </row>
    <row r="121" spans="3:13" x14ac:dyDescent="0.15">
      <c r="C121" s="234"/>
      <c r="D121" s="234"/>
      <c r="E121" s="234"/>
      <c r="F121" s="236"/>
      <c r="G121" s="236"/>
      <c r="H121" s="234"/>
      <c r="I121" s="234"/>
      <c r="J121" s="234"/>
      <c r="K121" s="234"/>
      <c r="L121" s="236"/>
      <c r="M121" s="236"/>
    </row>
    <row r="122" spans="3:13" x14ac:dyDescent="0.15">
      <c r="C122" s="234"/>
      <c r="D122" s="234"/>
      <c r="E122" s="234"/>
      <c r="F122" s="236"/>
      <c r="G122" s="236"/>
      <c r="H122" s="234"/>
      <c r="I122" s="234"/>
      <c r="J122" s="234"/>
      <c r="K122" s="234"/>
      <c r="L122" s="236"/>
      <c r="M122" s="236"/>
    </row>
    <row r="123" spans="3:13" x14ac:dyDescent="0.15">
      <c r="C123" s="234"/>
      <c r="D123" s="234"/>
      <c r="E123" s="234"/>
      <c r="F123" s="236"/>
      <c r="G123" s="236"/>
      <c r="H123" s="234"/>
      <c r="I123" s="234"/>
      <c r="J123" s="234"/>
      <c r="K123" s="234"/>
      <c r="L123" s="236"/>
      <c r="M123" s="236"/>
    </row>
    <row r="124" spans="3:13" x14ac:dyDescent="0.15">
      <c r="C124" s="234"/>
      <c r="D124" s="234"/>
      <c r="E124" s="234"/>
      <c r="F124" s="236"/>
      <c r="G124" s="236"/>
      <c r="H124" s="234"/>
      <c r="I124" s="234"/>
      <c r="J124" s="234"/>
      <c r="K124" s="234"/>
      <c r="L124" s="236"/>
      <c r="M124" s="236"/>
    </row>
    <row r="125" spans="3:13" x14ac:dyDescent="0.15">
      <c r="C125" s="234"/>
      <c r="D125" s="234"/>
      <c r="E125" s="234"/>
      <c r="F125" s="236"/>
      <c r="G125" s="236"/>
      <c r="H125" s="234"/>
      <c r="I125" s="234"/>
      <c r="J125" s="234"/>
      <c r="K125" s="234"/>
      <c r="L125" s="236"/>
      <c r="M125" s="236"/>
    </row>
    <row r="126" spans="3:13" x14ac:dyDescent="0.15">
      <c r="C126" s="234"/>
      <c r="D126" s="234"/>
      <c r="E126" s="234"/>
      <c r="F126" s="236"/>
      <c r="G126" s="236"/>
      <c r="H126" s="234"/>
      <c r="I126" s="234"/>
      <c r="J126" s="234"/>
      <c r="K126" s="234"/>
      <c r="L126" s="236"/>
      <c r="M126" s="236"/>
    </row>
    <row r="127" spans="3:13" x14ac:dyDescent="0.15">
      <c r="C127" s="234"/>
      <c r="D127" s="234"/>
      <c r="E127" s="234"/>
      <c r="F127" s="236"/>
      <c r="G127" s="236"/>
      <c r="H127" s="234"/>
      <c r="I127" s="234"/>
      <c r="J127" s="234"/>
      <c r="K127" s="234"/>
      <c r="L127" s="236"/>
      <c r="M127" s="236"/>
    </row>
    <row r="128" spans="3:13" x14ac:dyDescent="0.15">
      <c r="C128" s="234"/>
      <c r="D128" s="234"/>
      <c r="E128" s="234"/>
      <c r="F128" s="236"/>
      <c r="G128" s="236"/>
      <c r="H128" s="234"/>
      <c r="I128" s="234"/>
      <c r="J128" s="234"/>
      <c r="K128" s="234"/>
      <c r="L128" s="236"/>
      <c r="M128" s="236"/>
    </row>
    <row r="129" spans="3:13" x14ac:dyDescent="0.15">
      <c r="C129" s="234"/>
      <c r="D129" s="234"/>
      <c r="E129" s="234"/>
      <c r="F129" s="236"/>
      <c r="G129" s="236"/>
      <c r="H129" s="234"/>
      <c r="I129" s="234"/>
      <c r="J129" s="234"/>
      <c r="K129" s="234"/>
      <c r="L129" s="236"/>
      <c r="M129" s="236"/>
    </row>
    <row r="130" spans="3:13" x14ac:dyDescent="0.15">
      <c r="C130" s="234"/>
      <c r="D130" s="234"/>
      <c r="E130" s="234"/>
      <c r="F130" s="236"/>
      <c r="G130" s="236"/>
      <c r="H130" s="234"/>
      <c r="I130" s="234"/>
      <c r="J130" s="234"/>
      <c r="K130" s="234"/>
      <c r="L130" s="236"/>
      <c r="M130" s="236"/>
    </row>
    <row r="131" spans="3:13" x14ac:dyDescent="0.15">
      <c r="C131" s="234"/>
      <c r="D131" s="234"/>
      <c r="E131" s="234"/>
      <c r="F131" s="236"/>
      <c r="G131" s="236"/>
      <c r="H131" s="234"/>
      <c r="I131" s="234"/>
      <c r="J131" s="234"/>
      <c r="K131" s="234"/>
      <c r="L131" s="236"/>
      <c r="M131" s="236"/>
    </row>
    <row r="132" spans="3:13" x14ac:dyDescent="0.15">
      <c r="C132" s="234"/>
      <c r="D132" s="234"/>
      <c r="E132" s="234"/>
      <c r="F132" s="236"/>
      <c r="G132" s="236"/>
      <c r="H132" s="234"/>
      <c r="I132" s="234"/>
      <c r="J132" s="234"/>
      <c r="K132" s="234"/>
      <c r="L132" s="236"/>
      <c r="M132" s="236"/>
    </row>
    <row r="133" spans="3:13" x14ac:dyDescent="0.15">
      <c r="C133" s="234"/>
      <c r="D133" s="234"/>
      <c r="E133" s="234"/>
      <c r="F133" s="236"/>
      <c r="G133" s="236"/>
      <c r="H133" s="234"/>
      <c r="I133" s="234"/>
      <c r="J133" s="234"/>
      <c r="K133" s="234"/>
      <c r="L133" s="236"/>
      <c r="M133" s="236"/>
    </row>
    <row r="134" spans="3:13" x14ac:dyDescent="0.15">
      <c r="C134" s="234"/>
      <c r="D134" s="234"/>
      <c r="E134" s="234"/>
      <c r="F134" s="236"/>
      <c r="G134" s="236"/>
      <c r="H134" s="234"/>
      <c r="I134" s="234"/>
      <c r="J134" s="234"/>
      <c r="K134" s="234"/>
      <c r="L134" s="236"/>
      <c r="M134" s="236"/>
    </row>
    <row r="135" spans="3:13" x14ac:dyDescent="0.15">
      <c r="C135" s="234"/>
      <c r="D135" s="234"/>
      <c r="E135" s="234"/>
      <c r="F135" s="236"/>
      <c r="G135" s="236"/>
      <c r="H135" s="234"/>
      <c r="I135" s="234"/>
      <c r="J135" s="234"/>
      <c r="K135" s="234"/>
      <c r="L135" s="236"/>
      <c r="M135" s="236"/>
    </row>
    <row r="136" spans="3:13" x14ac:dyDescent="0.15">
      <c r="C136" s="234"/>
      <c r="D136" s="234"/>
      <c r="E136" s="234"/>
      <c r="F136" s="236"/>
      <c r="G136" s="236"/>
      <c r="H136" s="234"/>
      <c r="I136" s="234"/>
      <c r="J136" s="234"/>
      <c r="K136" s="234"/>
      <c r="L136" s="236"/>
      <c r="M136" s="236"/>
    </row>
    <row r="137" spans="3:13" x14ac:dyDescent="0.15">
      <c r="C137" s="234"/>
      <c r="D137" s="234"/>
      <c r="E137" s="234"/>
      <c r="F137" s="236"/>
      <c r="G137" s="236"/>
      <c r="H137" s="234"/>
      <c r="I137" s="234"/>
      <c r="J137" s="234"/>
      <c r="K137" s="234"/>
      <c r="L137" s="236"/>
      <c r="M137" s="236"/>
    </row>
    <row r="138" spans="3:13" x14ac:dyDescent="0.15">
      <c r="C138" s="234"/>
      <c r="D138" s="234"/>
      <c r="E138" s="234"/>
      <c r="F138" s="236"/>
      <c r="G138" s="236"/>
      <c r="H138" s="234"/>
      <c r="I138" s="234"/>
      <c r="J138" s="234"/>
      <c r="K138" s="234"/>
      <c r="L138" s="236"/>
      <c r="M138" s="236"/>
    </row>
    <row r="139" spans="3:13" x14ac:dyDescent="0.15">
      <c r="C139" s="234"/>
      <c r="D139" s="234"/>
      <c r="E139" s="234"/>
      <c r="F139" s="236"/>
      <c r="G139" s="236"/>
      <c r="H139" s="234"/>
      <c r="I139" s="234"/>
      <c r="J139" s="234"/>
      <c r="K139" s="234"/>
      <c r="L139" s="236"/>
      <c r="M139" s="236"/>
    </row>
    <row r="140" spans="3:13" x14ac:dyDescent="0.15">
      <c r="C140" s="234"/>
      <c r="D140" s="234"/>
      <c r="E140" s="234"/>
      <c r="F140" s="236"/>
      <c r="G140" s="236"/>
      <c r="H140" s="234"/>
      <c r="I140" s="234"/>
      <c r="J140" s="234"/>
      <c r="K140" s="234"/>
      <c r="L140" s="236"/>
      <c r="M140" s="236"/>
    </row>
    <row r="141" spans="3:13" x14ac:dyDescent="0.15">
      <c r="C141" s="234"/>
      <c r="D141" s="234"/>
      <c r="E141" s="234"/>
      <c r="F141" s="236"/>
      <c r="G141" s="236"/>
      <c r="H141" s="234"/>
      <c r="I141" s="234"/>
      <c r="J141" s="234"/>
      <c r="K141" s="234"/>
      <c r="L141" s="236"/>
      <c r="M141" s="236"/>
    </row>
    <row r="142" spans="3:13" x14ac:dyDescent="0.15">
      <c r="C142" s="234"/>
      <c r="D142" s="234"/>
      <c r="E142" s="234"/>
      <c r="F142" s="236"/>
      <c r="G142" s="236"/>
      <c r="H142" s="234"/>
      <c r="I142" s="234"/>
      <c r="J142" s="234"/>
      <c r="K142" s="234"/>
      <c r="L142" s="236"/>
      <c r="M142" s="236"/>
    </row>
    <row r="143" spans="3:13" x14ac:dyDescent="0.15">
      <c r="C143" s="234"/>
      <c r="D143" s="234"/>
      <c r="E143" s="234"/>
      <c r="F143" s="236"/>
      <c r="G143" s="236"/>
      <c r="H143" s="234"/>
      <c r="I143" s="234"/>
      <c r="J143" s="234"/>
      <c r="K143" s="234"/>
      <c r="L143" s="236"/>
      <c r="M143" s="236"/>
    </row>
    <row r="144" spans="3:13" x14ac:dyDescent="0.15">
      <c r="C144" s="234"/>
      <c r="D144" s="234"/>
      <c r="E144" s="234"/>
      <c r="F144" s="236"/>
      <c r="G144" s="236"/>
      <c r="H144" s="234"/>
      <c r="I144" s="234"/>
      <c r="J144" s="234"/>
      <c r="K144" s="234"/>
      <c r="L144" s="236"/>
      <c r="M144" s="236"/>
    </row>
    <row r="145" spans="3:13" x14ac:dyDescent="0.15">
      <c r="C145" s="234"/>
      <c r="D145" s="234"/>
      <c r="E145" s="234"/>
      <c r="F145" s="236"/>
      <c r="G145" s="236"/>
      <c r="H145" s="234"/>
      <c r="I145" s="234"/>
      <c r="J145" s="234"/>
      <c r="K145" s="234"/>
      <c r="L145" s="236"/>
      <c r="M145" s="236"/>
    </row>
    <row r="146" spans="3:13" x14ac:dyDescent="0.15">
      <c r="C146" s="234"/>
      <c r="D146" s="234"/>
      <c r="E146" s="234"/>
      <c r="F146" s="236"/>
      <c r="G146" s="236"/>
      <c r="H146" s="234"/>
      <c r="I146" s="234"/>
      <c r="J146" s="234"/>
      <c r="K146" s="234"/>
      <c r="L146" s="236"/>
      <c r="M146" s="236"/>
    </row>
    <row r="147" spans="3:13" x14ac:dyDescent="0.15">
      <c r="C147" s="234"/>
      <c r="D147" s="234"/>
      <c r="E147" s="234"/>
      <c r="F147" s="236"/>
      <c r="G147" s="236"/>
      <c r="H147" s="234"/>
      <c r="I147" s="234"/>
      <c r="J147" s="234"/>
      <c r="K147" s="234"/>
      <c r="L147" s="236"/>
      <c r="M147" s="236"/>
    </row>
    <row r="148" spans="3:13" x14ac:dyDescent="0.15">
      <c r="C148" s="234"/>
      <c r="D148" s="234"/>
      <c r="E148" s="234"/>
      <c r="F148" s="236"/>
      <c r="G148" s="236"/>
      <c r="H148" s="234"/>
      <c r="I148" s="234"/>
      <c r="J148" s="234"/>
      <c r="K148" s="234"/>
      <c r="L148" s="236"/>
      <c r="M148" s="236"/>
    </row>
    <row r="149" spans="3:13" x14ac:dyDescent="0.15">
      <c r="C149" s="234"/>
      <c r="D149" s="234"/>
      <c r="E149" s="234"/>
      <c r="F149" s="236"/>
      <c r="G149" s="236"/>
      <c r="H149" s="234"/>
      <c r="I149" s="234"/>
      <c r="J149" s="234"/>
      <c r="K149" s="234"/>
      <c r="L149" s="236"/>
      <c r="M149" s="236"/>
    </row>
    <row r="150" spans="3:13" x14ac:dyDescent="0.15">
      <c r="C150" s="234"/>
      <c r="D150" s="234"/>
      <c r="E150" s="234"/>
      <c r="F150" s="236"/>
      <c r="G150" s="236"/>
      <c r="H150" s="234"/>
      <c r="I150" s="234"/>
      <c r="J150" s="234"/>
      <c r="K150" s="234"/>
      <c r="L150" s="236"/>
      <c r="M150" s="236"/>
    </row>
    <row r="151" spans="3:13" x14ac:dyDescent="0.15">
      <c r="C151" s="234"/>
      <c r="D151" s="234"/>
      <c r="E151" s="234"/>
      <c r="F151" s="236"/>
      <c r="G151" s="236"/>
      <c r="H151" s="234"/>
      <c r="I151" s="234"/>
      <c r="J151" s="234"/>
      <c r="K151" s="234"/>
      <c r="L151" s="236"/>
      <c r="M151" s="236"/>
    </row>
    <row r="152" spans="3:13" x14ac:dyDescent="0.15">
      <c r="C152" s="234"/>
      <c r="D152" s="234"/>
      <c r="E152" s="234"/>
      <c r="F152" s="236"/>
      <c r="G152" s="236"/>
      <c r="H152" s="234"/>
      <c r="I152" s="234"/>
      <c r="J152" s="234"/>
      <c r="K152" s="234"/>
      <c r="L152" s="236"/>
      <c r="M152" s="236"/>
    </row>
    <row r="153" spans="3:13" x14ac:dyDescent="0.15">
      <c r="C153" s="234"/>
      <c r="D153" s="234"/>
      <c r="E153" s="234"/>
      <c r="F153" s="236"/>
      <c r="G153" s="236"/>
      <c r="H153" s="234"/>
      <c r="I153" s="234"/>
      <c r="J153" s="234"/>
      <c r="K153" s="234"/>
      <c r="L153" s="236"/>
      <c r="M153" s="236"/>
    </row>
    <row r="154" spans="3:13" x14ac:dyDescent="0.15">
      <c r="C154" s="234"/>
      <c r="D154" s="234"/>
      <c r="E154" s="234"/>
      <c r="F154" s="236"/>
      <c r="G154" s="236"/>
      <c r="H154" s="234"/>
      <c r="I154" s="234"/>
      <c r="J154" s="234"/>
      <c r="K154" s="234"/>
      <c r="L154" s="236"/>
      <c r="M154" s="236"/>
    </row>
    <row r="155" spans="3:13" x14ac:dyDescent="0.15">
      <c r="C155" s="234"/>
      <c r="D155" s="234"/>
      <c r="E155" s="234"/>
      <c r="F155" s="236"/>
      <c r="G155" s="236"/>
      <c r="H155" s="234"/>
      <c r="I155" s="234"/>
      <c r="J155" s="234"/>
      <c r="K155" s="234"/>
      <c r="L155" s="236"/>
      <c r="M155" s="236"/>
    </row>
    <row r="156" spans="3:13" x14ac:dyDescent="0.15">
      <c r="C156" s="234"/>
      <c r="D156" s="234"/>
      <c r="E156" s="234"/>
      <c r="F156" s="236"/>
      <c r="G156" s="236"/>
      <c r="H156" s="234"/>
      <c r="I156" s="234"/>
      <c r="J156" s="234"/>
      <c r="K156" s="234"/>
      <c r="L156" s="236"/>
      <c r="M156" s="236"/>
    </row>
    <row r="157" spans="3:13" x14ac:dyDescent="0.15">
      <c r="C157" s="234"/>
      <c r="D157" s="234"/>
      <c r="E157" s="234"/>
      <c r="F157" s="236"/>
      <c r="G157" s="236"/>
      <c r="H157" s="234"/>
      <c r="I157" s="234"/>
      <c r="J157" s="234"/>
      <c r="K157" s="234"/>
      <c r="L157" s="236"/>
      <c r="M157" s="236"/>
    </row>
    <row r="158" spans="3:13" x14ac:dyDescent="0.15">
      <c r="C158" s="234"/>
      <c r="D158" s="234"/>
      <c r="E158" s="234"/>
      <c r="F158" s="236"/>
      <c r="G158" s="236"/>
      <c r="H158" s="234"/>
      <c r="I158" s="234"/>
      <c r="J158" s="234"/>
      <c r="K158" s="234"/>
      <c r="L158" s="236"/>
      <c r="M158" s="236"/>
    </row>
    <row r="159" spans="3:13" x14ac:dyDescent="0.15">
      <c r="C159" s="234"/>
      <c r="D159" s="234"/>
      <c r="E159" s="234"/>
      <c r="F159" s="236"/>
      <c r="G159" s="236"/>
      <c r="H159" s="234"/>
      <c r="I159" s="234"/>
      <c r="J159" s="234"/>
      <c r="K159" s="234"/>
      <c r="L159" s="236"/>
      <c r="M159" s="236"/>
    </row>
    <row r="160" spans="3:13" x14ac:dyDescent="0.15">
      <c r="C160" s="234"/>
      <c r="D160" s="234"/>
      <c r="E160" s="234"/>
      <c r="F160" s="236"/>
      <c r="G160" s="236"/>
      <c r="H160" s="234"/>
      <c r="I160" s="234"/>
      <c r="J160" s="234"/>
      <c r="K160" s="234"/>
      <c r="L160" s="236"/>
      <c r="M160" s="236"/>
    </row>
    <row r="161" spans="3:13" x14ac:dyDescent="0.15">
      <c r="C161" s="234"/>
      <c r="D161" s="234"/>
      <c r="E161" s="234"/>
      <c r="F161" s="236"/>
      <c r="G161" s="236"/>
      <c r="H161" s="234"/>
      <c r="I161" s="234"/>
      <c r="J161" s="234"/>
      <c r="K161" s="234"/>
      <c r="L161" s="236"/>
      <c r="M161" s="236"/>
    </row>
    <row r="162" spans="3:13" x14ac:dyDescent="0.15">
      <c r="C162" s="234"/>
      <c r="D162" s="234"/>
      <c r="E162" s="234"/>
      <c r="F162" s="236"/>
      <c r="G162" s="236"/>
      <c r="H162" s="234"/>
      <c r="I162" s="234"/>
      <c r="J162" s="234"/>
      <c r="K162" s="234"/>
      <c r="L162" s="236"/>
      <c r="M162" s="236"/>
    </row>
    <row r="163" spans="3:13" x14ac:dyDescent="0.15">
      <c r="C163" s="234"/>
      <c r="D163" s="234"/>
      <c r="E163" s="234"/>
      <c r="F163" s="236"/>
      <c r="G163" s="236"/>
      <c r="H163" s="234"/>
      <c r="I163" s="234"/>
      <c r="J163" s="234"/>
      <c r="K163" s="234"/>
      <c r="L163" s="236"/>
      <c r="M163" s="236"/>
    </row>
    <row r="164" spans="3:13" x14ac:dyDescent="0.15">
      <c r="C164" s="234"/>
      <c r="D164" s="234"/>
      <c r="E164" s="234"/>
      <c r="F164" s="236"/>
      <c r="G164" s="236"/>
      <c r="H164" s="234"/>
      <c r="I164" s="234"/>
      <c r="J164" s="234"/>
      <c r="K164" s="234"/>
      <c r="L164" s="236"/>
      <c r="M164" s="236"/>
    </row>
    <row r="165" spans="3:13" x14ac:dyDescent="0.15">
      <c r="C165" s="234"/>
      <c r="D165" s="234"/>
      <c r="E165" s="234"/>
      <c r="F165" s="236"/>
      <c r="G165" s="236"/>
      <c r="H165" s="234"/>
      <c r="I165" s="234"/>
      <c r="J165" s="234"/>
      <c r="K165" s="234"/>
      <c r="L165" s="236"/>
      <c r="M165" s="236"/>
    </row>
    <row r="166" spans="3:13" x14ac:dyDescent="0.15">
      <c r="C166" s="234"/>
      <c r="D166" s="234"/>
      <c r="E166" s="234"/>
      <c r="F166" s="236"/>
      <c r="G166" s="236"/>
      <c r="H166" s="234"/>
      <c r="I166" s="234"/>
      <c r="J166" s="234"/>
      <c r="K166" s="234"/>
      <c r="L166" s="236"/>
      <c r="M166" s="236"/>
    </row>
    <row r="167" spans="3:13" x14ac:dyDescent="0.15">
      <c r="C167" s="234"/>
      <c r="D167" s="234"/>
      <c r="E167" s="234"/>
      <c r="F167" s="236"/>
      <c r="G167" s="236"/>
      <c r="H167" s="234"/>
      <c r="I167" s="234"/>
      <c r="J167" s="234"/>
      <c r="K167" s="234"/>
      <c r="L167" s="236"/>
      <c r="M167" s="236"/>
    </row>
    <row r="168" spans="3:13" x14ac:dyDescent="0.15">
      <c r="C168" s="234"/>
      <c r="D168" s="234"/>
      <c r="E168" s="234"/>
      <c r="F168" s="236"/>
      <c r="G168" s="236"/>
      <c r="H168" s="234"/>
      <c r="I168" s="234"/>
      <c r="J168" s="234"/>
      <c r="K168" s="234"/>
      <c r="L168" s="236"/>
      <c r="M168" s="236"/>
    </row>
    <row r="169" spans="3:13" x14ac:dyDescent="0.15">
      <c r="C169" s="234"/>
      <c r="D169" s="234"/>
      <c r="E169" s="234"/>
      <c r="F169" s="236"/>
      <c r="G169" s="236"/>
      <c r="H169" s="234"/>
      <c r="I169" s="234"/>
      <c r="J169" s="234"/>
      <c r="K169" s="234"/>
      <c r="L169" s="236"/>
      <c r="M169" s="236"/>
    </row>
    <row r="170" spans="3:13" x14ac:dyDescent="0.15">
      <c r="C170" s="234"/>
      <c r="D170" s="234"/>
      <c r="E170" s="234"/>
      <c r="F170" s="236"/>
      <c r="G170" s="236"/>
      <c r="H170" s="234"/>
      <c r="I170" s="234"/>
      <c r="J170" s="234"/>
      <c r="K170" s="234"/>
      <c r="L170" s="236"/>
      <c r="M170" s="236"/>
    </row>
    <row r="171" spans="3:13" x14ac:dyDescent="0.15">
      <c r="C171" s="234"/>
      <c r="D171" s="234"/>
      <c r="E171" s="234"/>
      <c r="F171" s="236"/>
      <c r="G171" s="236"/>
      <c r="H171" s="234"/>
      <c r="I171" s="234"/>
      <c r="J171" s="234"/>
      <c r="K171" s="234"/>
      <c r="L171" s="236"/>
      <c r="M171" s="236"/>
    </row>
    <row r="172" spans="3:13" x14ac:dyDescent="0.15">
      <c r="C172" s="234"/>
      <c r="D172" s="234"/>
      <c r="E172" s="234"/>
      <c r="F172" s="236"/>
      <c r="G172" s="236"/>
      <c r="H172" s="234"/>
      <c r="I172" s="234"/>
      <c r="J172" s="234"/>
      <c r="K172" s="234"/>
      <c r="L172" s="236"/>
      <c r="M172" s="236"/>
    </row>
    <row r="173" spans="3:13" x14ac:dyDescent="0.15">
      <c r="C173" s="234"/>
      <c r="D173" s="234"/>
      <c r="E173" s="234"/>
      <c r="F173" s="236"/>
      <c r="G173" s="236"/>
      <c r="H173" s="234"/>
      <c r="I173" s="234"/>
      <c r="J173" s="234"/>
      <c r="K173" s="234"/>
      <c r="L173" s="236"/>
      <c r="M173" s="236"/>
    </row>
    <row r="174" spans="3:13" x14ac:dyDescent="0.15">
      <c r="C174" s="234"/>
      <c r="D174" s="234"/>
      <c r="E174" s="234"/>
      <c r="F174" s="236"/>
      <c r="G174" s="236"/>
      <c r="H174" s="234"/>
      <c r="I174" s="234"/>
      <c r="J174" s="234"/>
      <c r="K174" s="234"/>
      <c r="L174" s="236"/>
      <c r="M174" s="236"/>
    </row>
    <row r="175" spans="3:13" x14ac:dyDescent="0.15">
      <c r="C175" s="234"/>
      <c r="D175" s="234"/>
      <c r="E175" s="234"/>
      <c r="F175" s="236"/>
      <c r="G175" s="236"/>
      <c r="H175" s="234"/>
      <c r="I175" s="234"/>
      <c r="J175" s="234"/>
      <c r="K175" s="234"/>
      <c r="L175" s="236"/>
      <c r="M175" s="236"/>
    </row>
    <row r="176" spans="3:13" x14ac:dyDescent="0.15">
      <c r="C176" s="234"/>
      <c r="D176" s="234"/>
      <c r="E176" s="234"/>
      <c r="F176" s="236"/>
      <c r="G176" s="236"/>
      <c r="H176" s="234"/>
      <c r="I176" s="234"/>
      <c r="J176" s="234"/>
      <c r="K176" s="234"/>
      <c r="L176" s="236"/>
      <c r="M176" s="236"/>
    </row>
    <row r="177" spans="3:13" x14ac:dyDescent="0.15">
      <c r="C177" s="234"/>
      <c r="D177" s="234"/>
      <c r="E177" s="234"/>
      <c r="F177" s="236"/>
      <c r="G177" s="236"/>
      <c r="H177" s="234"/>
      <c r="I177" s="234"/>
      <c r="J177" s="234"/>
      <c r="K177" s="234"/>
      <c r="L177" s="236"/>
      <c r="M177" s="236"/>
    </row>
    <row r="178" spans="3:13" x14ac:dyDescent="0.15">
      <c r="C178" s="234"/>
      <c r="D178" s="234"/>
      <c r="E178" s="234"/>
      <c r="F178" s="236"/>
      <c r="G178" s="236"/>
      <c r="H178" s="234"/>
      <c r="I178" s="234"/>
      <c r="J178" s="234"/>
      <c r="K178" s="234"/>
      <c r="L178" s="236"/>
      <c r="M178" s="236"/>
    </row>
    <row r="179" spans="3:13" x14ac:dyDescent="0.15">
      <c r="C179" s="234"/>
      <c r="D179" s="234"/>
      <c r="E179" s="234"/>
      <c r="F179" s="236"/>
      <c r="G179" s="236"/>
      <c r="H179" s="234"/>
      <c r="I179" s="234"/>
      <c r="J179" s="234"/>
      <c r="K179" s="234"/>
      <c r="L179" s="236"/>
      <c r="M179" s="236"/>
    </row>
    <row r="180" spans="3:13" x14ac:dyDescent="0.15">
      <c r="C180" s="234"/>
      <c r="D180" s="234"/>
      <c r="E180" s="234"/>
      <c r="F180" s="236"/>
      <c r="G180" s="236"/>
      <c r="H180" s="234"/>
      <c r="I180" s="234"/>
      <c r="J180" s="234"/>
      <c r="K180" s="234"/>
      <c r="L180" s="236"/>
      <c r="M180" s="236"/>
    </row>
    <row r="181" spans="3:13" x14ac:dyDescent="0.15">
      <c r="C181" s="234"/>
      <c r="D181" s="234"/>
      <c r="E181" s="234"/>
      <c r="F181" s="236"/>
      <c r="G181" s="236"/>
      <c r="H181" s="234"/>
      <c r="I181" s="234"/>
      <c r="J181" s="234"/>
      <c r="K181" s="234"/>
      <c r="L181" s="236"/>
      <c r="M181" s="236"/>
    </row>
    <row r="182" spans="3:13" x14ac:dyDescent="0.15">
      <c r="C182" s="234"/>
      <c r="D182" s="234"/>
      <c r="E182" s="234"/>
      <c r="F182" s="236"/>
      <c r="G182" s="236"/>
      <c r="H182" s="234"/>
      <c r="I182" s="234"/>
      <c r="J182" s="234"/>
      <c r="K182" s="234"/>
      <c r="L182" s="236"/>
      <c r="M182" s="236"/>
    </row>
    <row r="183" spans="3:13" x14ac:dyDescent="0.15">
      <c r="C183" s="234"/>
      <c r="D183" s="234"/>
      <c r="E183" s="234"/>
      <c r="F183" s="236"/>
      <c r="G183" s="236"/>
      <c r="H183" s="234"/>
      <c r="I183" s="234"/>
      <c r="J183" s="234"/>
      <c r="K183" s="234"/>
      <c r="L183" s="236"/>
      <c r="M183" s="236"/>
    </row>
    <row r="184" spans="3:13" x14ac:dyDescent="0.15">
      <c r="C184" s="234"/>
      <c r="D184" s="234"/>
      <c r="E184" s="234"/>
      <c r="F184" s="236"/>
      <c r="G184" s="236"/>
      <c r="H184" s="234"/>
      <c r="I184" s="234"/>
      <c r="J184" s="234"/>
      <c r="K184" s="234"/>
      <c r="L184" s="236"/>
      <c r="M184" s="236"/>
    </row>
    <row r="185" spans="3:13" x14ac:dyDescent="0.15">
      <c r="C185" s="234"/>
      <c r="D185" s="234"/>
      <c r="E185" s="234"/>
      <c r="F185" s="236"/>
      <c r="G185" s="236"/>
      <c r="H185" s="234"/>
      <c r="I185" s="234"/>
      <c r="J185" s="234"/>
      <c r="K185" s="234"/>
      <c r="L185" s="236"/>
      <c r="M185" s="236"/>
    </row>
    <row r="186" spans="3:13" x14ac:dyDescent="0.15">
      <c r="C186" s="234"/>
      <c r="D186" s="234"/>
      <c r="E186" s="234"/>
      <c r="F186" s="236"/>
      <c r="G186" s="236"/>
      <c r="H186" s="234"/>
      <c r="I186" s="234"/>
      <c r="J186" s="234"/>
      <c r="K186" s="234"/>
      <c r="L186" s="236"/>
      <c r="M186" s="236"/>
    </row>
    <row r="187" spans="3:13" x14ac:dyDescent="0.15">
      <c r="C187" s="234"/>
      <c r="D187" s="234"/>
      <c r="E187" s="234"/>
      <c r="F187" s="236"/>
      <c r="G187" s="236"/>
      <c r="H187" s="234"/>
      <c r="I187" s="234"/>
      <c r="J187" s="234"/>
      <c r="K187" s="234"/>
      <c r="L187" s="236"/>
      <c r="M187" s="236"/>
    </row>
    <row r="188" spans="3:13" x14ac:dyDescent="0.15">
      <c r="C188" s="234"/>
      <c r="D188" s="234"/>
      <c r="E188" s="234"/>
      <c r="F188" s="236"/>
      <c r="G188" s="236"/>
      <c r="H188" s="234"/>
      <c r="I188" s="234"/>
      <c r="J188" s="234"/>
      <c r="K188" s="234"/>
      <c r="L188" s="236"/>
      <c r="M188" s="236"/>
    </row>
    <row r="189" spans="3:13" x14ac:dyDescent="0.15">
      <c r="C189" s="234"/>
      <c r="D189" s="234"/>
      <c r="E189" s="234"/>
      <c r="F189" s="236"/>
      <c r="G189" s="236"/>
      <c r="H189" s="234"/>
      <c r="I189" s="234"/>
      <c r="J189" s="234"/>
      <c r="K189" s="234"/>
      <c r="L189" s="236"/>
      <c r="M189" s="236"/>
    </row>
    <row r="190" spans="3:13" x14ac:dyDescent="0.15">
      <c r="C190" s="234"/>
      <c r="D190" s="234"/>
      <c r="E190" s="234"/>
      <c r="F190" s="236"/>
      <c r="G190" s="236"/>
      <c r="H190" s="234"/>
      <c r="I190" s="234"/>
      <c r="J190" s="234"/>
      <c r="K190" s="234"/>
      <c r="L190" s="236"/>
      <c r="M190" s="236"/>
    </row>
    <row r="191" spans="3:13" x14ac:dyDescent="0.15">
      <c r="C191" s="234"/>
      <c r="D191" s="234"/>
      <c r="E191" s="234"/>
      <c r="F191" s="236"/>
      <c r="G191" s="236"/>
      <c r="H191" s="234"/>
      <c r="I191" s="234"/>
      <c r="J191" s="234"/>
      <c r="K191" s="234"/>
      <c r="L191" s="236"/>
      <c r="M191" s="236"/>
    </row>
    <row r="192" spans="3:13" x14ac:dyDescent="0.15">
      <c r="C192" s="234"/>
      <c r="D192" s="234"/>
      <c r="E192" s="234"/>
      <c r="F192" s="236"/>
      <c r="G192" s="236"/>
      <c r="H192" s="234"/>
      <c r="I192" s="234"/>
      <c r="J192" s="234"/>
      <c r="K192" s="234"/>
      <c r="L192" s="236"/>
      <c r="M192" s="236"/>
    </row>
    <row r="193" spans="3:13" x14ac:dyDescent="0.15">
      <c r="C193" s="234"/>
      <c r="D193" s="234"/>
      <c r="E193" s="234"/>
      <c r="F193" s="236"/>
      <c r="G193" s="236"/>
      <c r="H193" s="234"/>
      <c r="I193" s="234"/>
      <c r="J193" s="234"/>
      <c r="K193" s="234"/>
      <c r="L193" s="236"/>
      <c r="M193" s="236"/>
    </row>
    <row r="194" spans="3:13" x14ac:dyDescent="0.15">
      <c r="C194" s="234"/>
      <c r="D194" s="234"/>
      <c r="E194" s="234"/>
      <c r="F194" s="236"/>
      <c r="G194" s="236"/>
      <c r="H194" s="234"/>
      <c r="I194" s="234"/>
      <c r="J194" s="234"/>
      <c r="K194" s="234"/>
      <c r="L194" s="236"/>
      <c r="M194" s="236"/>
    </row>
    <row r="195" spans="3:13" x14ac:dyDescent="0.15">
      <c r="C195" s="234"/>
      <c r="D195" s="234"/>
      <c r="E195" s="234"/>
      <c r="F195" s="236"/>
      <c r="G195" s="236"/>
      <c r="H195" s="234"/>
      <c r="I195" s="234"/>
      <c r="J195" s="234"/>
      <c r="K195" s="234"/>
      <c r="L195" s="236"/>
      <c r="M195" s="236"/>
    </row>
    <row r="196" spans="3:13" x14ac:dyDescent="0.15">
      <c r="C196" s="234"/>
      <c r="D196" s="234"/>
      <c r="E196" s="234"/>
      <c r="F196" s="236"/>
      <c r="G196" s="236"/>
      <c r="H196" s="234"/>
      <c r="I196" s="234"/>
      <c r="J196" s="234"/>
      <c r="K196" s="234"/>
      <c r="L196" s="236"/>
      <c r="M196" s="236"/>
    </row>
    <row r="197" spans="3:13" x14ac:dyDescent="0.15">
      <c r="C197" s="234"/>
      <c r="D197" s="234"/>
      <c r="E197" s="234"/>
      <c r="F197" s="236"/>
      <c r="G197" s="236"/>
      <c r="H197" s="234"/>
      <c r="I197" s="234"/>
      <c r="J197" s="234"/>
      <c r="K197" s="234"/>
      <c r="L197" s="236"/>
      <c r="M197" s="236"/>
    </row>
    <row r="198" spans="3:13" x14ac:dyDescent="0.15">
      <c r="C198" s="234"/>
      <c r="D198" s="234"/>
      <c r="E198" s="234"/>
      <c r="F198" s="236"/>
      <c r="G198" s="236"/>
      <c r="H198" s="234"/>
      <c r="I198" s="234"/>
      <c r="J198" s="234"/>
      <c r="K198" s="234"/>
      <c r="L198" s="236"/>
      <c r="M198" s="236"/>
    </row>
    <row r="199" spans="3:13" x14ac:dyDescent="0.15">
      <c r="C199" s="234"/>
      <c r="D199" s="234"/>
      <c r="E199" s="234"/>
      <c r="F199" s="236"/>
      <c r="G199" s="236"/>
      <c r="H199" s="234"/>
      <c r="I199" s="234"/>
      <c r="J199" s="234"/>
      <c r="K199" s="234"/>
      <c r="L199" s="236"/>
      <c r="M199" s="236"/>
    </row>
    <row r="200" spans="3:13" x14ac:dyDescent="0.15">
      <c r="C200" s="234"/>
      <c r="D200" s="234"/>
      <c r="E200" s="234"/>
      <c r="F200" s="236"/>
      <c r="G200" s="236"/>
      <c r="H200" s="234"/>
      <c r="I200" s="234"/>
      <c r="J200" s="234"/>
      <c r="K200" s="234"/>
      <c r="L200" s="236"/>
      <c r="M200" s="236"/>
    </row>
    <row r="201" spans="3:13" x14ac:dyDescent="0.15">
      <c r="C201" s="234"/>
      <c r="D201" s="234"/>
      <c r="E201" s="234"/>
      <c r="F201" s="236"/>
      <c r="G201" s="236"/>
      <c r="H201" s="234"/>
      <c r="I201" s="234"/>
      <c r="J201" s="234"/>
      <c r="K201" s="234"/>
      <c r="L201" s="236"/>
      <c r="M201" s="236"/>
    </row>
    <row r="202" spans="3:13" x14ac:dyDescent="0.15">
      <c r="C202" s="234"/>
      <c r="D202" s="234"/>
      <c r="E202" s="234"/>
      <c r="F202" s="236"/>
      <c r="G202" s="236"/>
      <c r="H202" s="234"/>
      <c r="I202" s="234"/>
      <c r="J202" s="234"/>
      <c r="K202" s="234"/>
      <c r="L202" s="236"/>
      <c r="M202" s="236"/>
    </row>
    <row r="203" spans="3:13" x14ac:dyDescent="0.15">
      <c r="C203" s="234"/>
      <c r="D203" s="234"/>
      <c r="E203" s="234"/>
      <c r="F203" s="236"/>
      <c r="G203" s="236"/>
      <c r="H203" s="234"/>
      <c r="I203" s="234"/>
      <c r="J203" s="234"/>
      <c r="K203" s="234"/>
      <c r="L203" s="236"/>
      <c r="M203" s="236"/>
    </row>
    <row r="204" spans="3:13" x14ac:dyDescent="0.15">
      <c r="C204" s="234"/>
      <c r="D204" s="234"/>
      <c r="E204" s="234"/>
      <c r="F204" s="236"/>
      <c r="G204" s="236"/>
      <c r="H204" s="234"/>
      <c r="I204" s="234"/>
      <c r="J204" s="234"/>
      <c r="K204" s="234"/>
      <c r="L204" s="236"/>
      <c r="M204" s="236"/>
    </row>
    <row r="205" spans="3:13" x14ac:dyDescent="0.15">
      <c r="C205" s="234"/>
      <c r="D205" s="234"/>
      <c r="E205" s="234"/>
      <c r="F205" s="236"/>
      <c r="G205" s="236"/>
      <c r="H205" s="234"/>
      <c r="I205" s="234"/>
      <c r="J205" s="234"/>
      <c r="K205" s="234"/>
      <c r="L205" s="236"/>
      <c r="M205" s="236"/>
    </row>
    <row r="206" spans="3:13" x14ac:dyDescent="0.15">
      <c r="C206" s="234"/>
      <c r="D206" s="234"/>
      <c r="E206" s="234"/>
      <c r="F206" s="236"/>
      <c r="G206" s="236"/>
      <c r="H206" s="234"/>
      <c r="I206" s="234"/>
      <c r="J206" s="234"/>
      <c r="K206" s="234"/>
      <c r="L206" s="236"/>
      <c r="M206" s="236"/>
    </row>
    <row r="207" spans="3:13" x14ac:dyDescent="0.15">
      <c r="C207" s="234"/>
      <c r="D207" s="234"/>
      <c r="E207" s="234"/>
      <c r="F207" s="236"/>
      <c r="G207" s="236"/>
      <c r="H207" s="234"/>
      <c r="I207" s="234"/>
      <c r="J207" s="234"/>
      <c r="K207" s="234"/>
      <c r="L207" s="236"/>
      <c r="M207" s="236"/>
    </row>
    <row r="208" spans="3:13" x14ac:dyDescent="0.15">
      <c r="C208" s="234"/>
      <c r="D208" s="234"/>
      <c r="E208" s="234"/>
      <c r="F208" s="236"/>
      <c r="G208" s="236"/>
      <c r="H208" s="234"/>
      <c r="I208" s="234"/>
      <c r="J208" s="234"/>
      <c r="K208" s="234"/>
      <c r="L208" s="236"/>
      <c r="M208" s="236"/>
    </row>
    <row r="209" spans="3:13" x14ac:dyDescent="0.15">
      <c r="C209" s="234"/>
      <c r="D209" s="234"/>
      <c r="E209" s="234"/>
      <c r="F209" s="236"/>
      <c r="G209" s="236"/>
      <c r="H209" s="234"/>
      <c r="I209" s="234"/>
      <c r="J209" s="234"/>
      <c r="K209" s="234"/>
      <c r="L209" s="236"/>
      <c r="M209" s="236"/>
    </row>
    <row r="210" spans="3:13" x14ac:dyDescent="0.15">
      <c r="C210" s="234"/>
      <c r="D210" s="234"/>
      <c r="E210" s="234"/>
      <c r="F210" s="236"/>
      <c r="G210" s="236"/>
      <c r="H210" s="234"/>
      <c r="I210" s="234"/>
      <c r="J210" s="234"/>
      <c r="K210" s="234"/>
      <c r="L210" s="236"/>
      <c r="M210" s="236"/>
    </row>
    <row r="211" spans="3:13" x14ac:dyDescent="0.15">
      <c r="C211" s="234"/>
      <c r="D211" s="234"/>
      <c r="E211" s="234"/>
      <c r="F211" s="236"/>
      <c r="G211" s="236"/>
      <c r="H211" s="234"/>
      <c r="I211" s="234"/>
      <c r="J211" s="234"/>
      <c r="K211" s="234"/>
      <c r="L211" s="236"/>
      <c r="M211" s="236"/>
    </row>
    <row r="212" spans="3:13" x14ac:dyDescent="0.15">
      <c r="C212" s="234"/>
      <c r="D212" s="234"/>
      <c r="E212" s="234"/>
      <c r="F212" s="236"/>
      <c r="G212" s="236"/>
      <c r="H212" s="234"/>
      <c r="I212" s="234"/>
      <c r="J212" s="234"/>
      <c r="K212" s="234"/>
      <c r="L212" s="236"/>
      <c r="M212" s="236"/>
    </row>
    <row r="213" spans="3:13" x14ac:dyDescent="0.15">
      <c r="C213" s="234"/>
      <c r="D213" s="234"/>
      <c r="E213" s="234"/>
      <c r="F213" s="236"/>
      <c r="G213" s="236"/>
      <c r="H213" s="234"/>
      <c r="I213" s="234"/>
      <c r="J213" s="234"/>
      <c r="K213" s="234"/>
      <c r="L213" s="236"/>
      <c r="M213" s="236"/>
    </row>
    <row r="214" spans="3:13" x14ac:dyDescent="0.15">
      <c r="C214" s="234"/>
      <c r="D214" s="234"/>
      <c r="E214" s="234"/>
      <c r="F214" s="236"/>
      <c r="G214" s="236"/>
      <c r="H214" s="234"/>
      <c r="I214" s="234"/>
      <c r="J214" s="234"/>
      <c r="K214" s="234"/>
      <c r="L214" s="236"/>
      <c r="M214" s="236"/>
    </row>
    <row r="215" spans="3:13" x14ac:dyDescent="0.15">
      <c r="C215" s="234"/>
      <c r="D215" s="234"/>
      <c r="E215" s="234"/>
      <c r="F215" s="236"/>
      <c r="G215" s="236"/>
      <c r="H215" s="234"/>
      <c r="I215" s="234"/>
      <c r="J215" s="234"/>
      <c r="K215" s="234"/>
      <c r="L215" s="236"/>
      <c r="M215" s="236"/>
    </row>
    <row r="216" spans="3:13" x14ac:dyDescent="0.15">
      <c r="C216" s="234"/>
      <c r="D216" s="234"/>
      <c r="E216" s="234"/>
      <c r="F216" s="236"/>
      <c r="G216" s="236"/>
      <c r="H216" s="234"/>
      <c r="I216" s="234"/>
      <c r="J216" s="234"/>
      <c r="K216" s="234"/>
      <c r="L216" s="236"/>
      <c r="M216" s="236"/>
    </row>
    <row r="217" spans="3:13" x14ac:dyDescent="0.15">
      <c r="C217" s="234"/>
      <c r="D217" s="234"/>
      <c r="E217" s="234"/>
      <c r="F217" s="236"/>
      <c r="G217" s="236"/>
      <c r="H217" s="234"/>
      <c r="I217" s="234"/>
      <c r="J217" s="234"/>
      <c r="K217" s="234"/>
      <c r="L217" s="236"/>
      <c r="M217" s="236"/>
    </row>
    <row r="218" spans="3:13" x14ac:dyDescent="0.15">
      <c r="C218" s="234"/>
      <c r="D218" s="234"/>
      <c r="E218" s="234"/>
      <c r="F218" s="236"/>
      <c r="G218" s="236"/>
      <c r="H218" s="234"/>
      <c r="I218" s="234"/>
      <c r="J218" s="234"/>
      <c r="K218" s="234"/>
      <c r="L218" s="236"/>
      <c r="M218" s="236"/>
    </row>
    <row r="219" spans="3:13" x14ac:dyDescent="0.15">
      <c r="C219" s="234"/>
      <c r="D219" s="234"/>
      <c r="E219" s="234"/>
      <c r="F219" s="236"/>
      <c r="G219" s="236"/>
      <c r="H219" s="234"/>
      <c r="I219" s="234"/>
      <c r="J219" s="234"/>
      <c r="K219" s="234"/>
      <c r="L219" s="236"/>
      <c r="M219" s="236"/>
    </row>
    <row r="220" spans="3:13" x14ac:dyDescent="0.15">
      <c r="C220" s="234"/>
      <c r="D220" s="234"/>
      <c r="E220" s="234"/>
      <c r="F220" s="236"/>
      <c r="G220" s="236"/>
      <c r="H220" s="234"/>
      <c r="I220" s="234"/>
      <c r="J220" s="234"/>
      <c r="K220" s="234"/>
      <c r="L220" s="236"/>
      <c r="M220" s="236"/>
    </row>
    <row r="221" spans="3:13" x14ac:dyDescent="0.15">
      <c r="C221" s="234"/>
      <c r="D221" s="234"/>
      <c r="E221" s="234"/>
      <c r="F221" s="236"/>
      <c r="G221" s="236"/>
      <c r="H221" s="234"/>
      <c r="I221" s="234"/>
      <c r="J221" s="234"/>
      <c r="K221" s="234"/>
      <c r="L221" s="236"/>
      <c r="M221" s="236"/>
    </row>
    <row r="222" spans="3:13" x14ac:dyDescent="0.15">
      <c r="C222" s="234"/>
      <c r="D222" s="234"/>
      <c r="E222" s="234"/>
      <c r="F222" s="236"/>
      <c r="G222" s="236"/>
      <c r="H222" s="234"/>
      <c r="I222" s="234"/>
      <c r="J222" s="234"/>
      <c r="K222" s="234"/>
      <c r="L222" s="236"/>
      <c r="M222" s="236"/>
    </row>
    <row r="223" spans="3:13" x14ac:dyDescent="0.15">
      <c r="C223" s="234"/>
      <c r="D223" s="234"/>
      <c r="E223" s="234"/>
      <c r="F223" s="236"/>
      <c r="G223" s="236"/>
      <c r="H223" s="234"/>
      <c r="I223" s="234"/>
      <c r="J223" s="234"/>
      <c r="K223" s="234"/>
      <c r="L223" s="236"/>
      <c r="M223" s="236"/>
    </row>
    <row r="224" spans="3:13" x14ac:dyDescent="0.15">
      <c r="C224" s="234"/>
      <c r="D224" s="234"/>
      <c r="E224" s="234"/>
      <c r="F224" s="236"/>
      <c r="G224" s="236"/>
      <c r="H224" s="234"/>
      <c r="I224" s="234"/>
      <c r="J224" s="234"/>
      <c r="K224" s="234"/>
      <c r="L224" s="236"/>
      <c r="M224" s="236"/>
    </row>
    <row r="225" spans="3:13" x14ac:dyDescent="0.15">
      <c r="C225" s="234"/>
      <c r="D225" s="234"/>
      <c r="E225" s="234"/>
      <c r="F225" s="236"/>
      <c r="G225" s="236"/>
      <c r="H225" s="234"/>
      <c r="I225" s="234"/>
      <c r="J225" s="234"/>
      <c r="K225" s="234"/>
      <c r="L225" s="236"/>
      <c r="M225" s="236"/>
    </row>
    <row r="226" spans="3:13" x14ac:dyDescent="0.15">
      <c r="C226" s="234"/>
      <c r="D226" s="234"/>
      <c r="E226" s="234"/>
      <c r="F226" s="236"/>
      <c r="G226" s="236"/>
      <c r="H226" s="234"/>
      <c r="I226" s="234"/>
      <c r="J226" s="234"/>
      <c r="K226" s="234"/>
      <c r="L226" s="236"/>
      <c r="M226" s="236"/>
    </row>
    <row r="227" spans="3:13" x14ac:dyDescent="0.15">
      <c r="C227" s="234"/>
      <c r="D227" s="234"/>
      <c r="E227" s="234"/>
      <c r="F227" s="236"/>
      <c r="G227" s="236"/>
      <c r="H227" s="234"/>
      <c r="I227" s="234"/>
      <c r="J227" s="234"/>
      <c r="K227" s="234"/>
      <c r="L227" s="236"/>
      <c r="M227" s="236"/>
    </row>
    <row r="228" spans="3:13" x14ac:dyDescent="0.15">
      <c r="C228" s="234"/>
      <c r="D228" s="234"/>
      <c r="E228" s="234"/>
      <c r="F228" s="236"/>
      <c r="G228" s="236"/>
      <c r="H228" s="234"/>
      <c r="I228" s="234"/>
      <c r="J228" s="234"/>
      <c r="K228" s="234"/>
      <c r="L228" s="236"/>
      <c r="M228" s="236"/>
    </row>
    <row r="229" spans="3:13" x14ac:dyDescent="0.15">
      <c r="C229" s="234"/>
      <c r="D229" s="234"/>
      <c r="E229" s="234"/>
      <c r="F229" s="236"/>
      <c r="G229" s="236"/>
      <c r="H229" s="234"/>
      <c r="I229" s="234"/>
      <c r="J229" s="234"/>
      <c r="K229" s="234"/>
      <c r="L229" s="236"/>
      <c r="M229" s="236"/>
    </row>
    <row r="230" spans="3:13" x14ac:dyDescent="0.15">
      <c r="C230" s="234"/>
      <c r="D230" s="234"/>
      <c r="E230" s="234"/>
      <c r="F230" s="236"/>
      <c r="G230" s="236"/>
      <c r="H230" s="234"/>
      <c r="I230" s="234"/>
      <c r="J230" s="234"/>
      <c r="K230" s="234"/>
      <c r="L230" s="236"/>
      <c r="M230" s="236"/>
    </row>
    <row r="231" spans="3:13" x14ac:dyDescent="0.15">
      <c r="C231" s="234"/>
      <c r="D231" s="234"/>
      <c r="E231" s="234"/>
      <c r="F231" s="236"/>
      <c r="G231" s="236"/>
      <c r="H231" s="234"/>
      <c r="I231" s="234"/>
      <c r="J231" s="234"/>
      <c r="K231" s="234"/>
      <c r="L231" s="236"/>
      <c r="M231" s="236"/>
    </row>
    <row r="232" spans="3:13" x14ac:dyDescent="0.15">
      <c r="C232" s="234"/>
      <c r="D232" s="234"/>
      <c r="E232" s="234"/>
      <c r="F232" s="236"/>
      <c r="G232" s="236"/>
      <c r="H232" s="234"/>
      <c r="I232" s="234"/>
      <c r="J232" s="234"/>
      <c r="K232" s="234"/>
      <c r="L232" s="236"/>
      <c r="M232" s="236"/>
    </row>
    <row r="233" spans="3:13" x14ac:dyDescent="0.15">
      <c r="C233" s="234"/>
      <c r="D233" s="234"/>
      <c r="E233" s="234"/>
      <c r="F233" s="236"/>
      <c r="G233" s="236"/>
      <c r="H233" s="234"/>
      <c r="I233" s="234"/>
      <c r="J233" s="234"/>
      <c r="K233" s="234"/>
      <c r="L233" s="236"/>
      <c r="M233" s="236"/>
    </row>
    <row r="234" spans="3:13" x14ac:dyDescent="0.15">
      <c r="C234" s="234"/>
      <c r="D234" s="234"/>
      <c r="E234" s="234"/>
      <c r="F234" s="236"/>
      <c r="G234" s="236"/>
      <c r="H234" s="234"/>
      <c r="I234" s="234"/>
      <c r="J234" s="234"/>
      <c r="K234" s="234"/>
      <c r="L234" s="236"/>
      <c r="M234" s="236"/>
    </row>
    <row r="235" spans="3:13" x14ac:dyDescent="0.15">
      <c r="C235" s="234"/>
      <c r="D235" s="234"/>
      <c r="E235" s="234"/>
      <c r="F235" s="236"/>
      <c r="G235" s="236"/>
      <c r="H235" s="234"/>
      <c r="I235" s="234"/>
      <c r="J235" s="234"/>
      <c r="K235" s="234"/>
      <c r="L235" s="236"/>
      <c r="M235" s="236"/>
    </row>
    <row r="236" spans="3:13" x14ac:dyDescent="0.15">
      <c r="C236" s="234"/>
      <c r="D236" s="234"/>
      <c r="E236" s="234"/>
      <c r="F236" s="236"/>
      <c r="G236" s="236"/>
      <c r="H236" s="234"/>
      <c r="I236" s="234"/>
      <c r="J236" s="234"/>
      <c r="K236" s="234"/>
      <c r="L236" s="236"/>
      <c r="M236" s="236"/>
    </row>
    <row r="237" spans="3:13" x14ac:dyDescent="0.15">
      <c r="C237" s="234"/>
      <c r="D237" s="234"/>
      <c r="E237" s="234"/>
      <c r="F237" s="236"/>
      <c r="G237" s="236"/>
      <c r="H237" s="234"/>
      <c r="I237" s="234"/>
      <c r="J237" s="234"/>
      <c r="K237" s="234"/>
      <c r="L237" s="236"/>
      <c r="M237" s="236"/>
    </row>
    <row r="238" spans="3:13" x14ac:dyDescent="0.15">
      <c r="C238" s="234"/>
      <c r="D238" s="234"/>
      <c r="E238" s="234"/>
      <c r="F238" s="236"/>
      <c r="G238" s="236"/>
      <c r="H238" s="234"/>
      <c r="I238" s="234"/>
      <c r="J238" s="234"/>
      <c r="K238" s="234"/>
      <c r="L238" s="236"/>
      <c r="M238" s="236"/>
    </row>
    <row r="239" spans="3:13" x14ac:dyDescent="0.15">
      <c r="C239" s="234"/>
      <c r="D239" s="234"/>
      <c r="E239" s="234"/>
      <c r="F239" s="236"/>
      <c r="G239" s="236"/>
      <c r="H239" s="234"/>
      <c r="I239" s="234"/>
      <c r="J239" s="234"/>
      <c r="K239" s="234"/>
      <c r="L239" s="236"/>
      <c r="M239" s="236"/>
    </row>
    <row r="240" spans="3:13" x14ac:dyDescent="0.15">
      <c r="C240" s="234"/>
      <c r="D240" s="234"/>
      <c r="E240" s="234"/>
      <c r="F240" s="236"/>
      <c r="G240" s="236"/>
      <c r="H240" s="234"/>
      <c r="I240" s="234"/>
      <c r="J240" s="234"/>
      <c r="K240" s="234"/>
      <c r="L240" s="236"/>
      <c r="M240" s="236"/>
    </row>
    <row r="241" spans="3:13" x14ac:dyDescent="0.15">
      <c r="C241" s="234"/>
      <c r="D241" s="234"/>
      <c r="E241" s="234"/>
      <c r="F241" s="236"/>
      <c r="G241" s="236"/>
      <c r="H241" s="234"/>
      <c r="I241" s="234"/>
      <c r="J241" s="234"/>
      <c r="K241" s="234"/>
      <c r="L241" s="236"/>
      <c r="M241" s="236"/>
    </row>
    <row r="242" spans="3:13" x14ac:dyDescent="0.15">
      <c r="C242" s="234"/>
      <c r="D242" s="234"/>
      <c r="E242" s="234"/>
      <c r="F242" s="236"/>
      <c r="G242" s="236"/>
      <c r="H242" s="234"/>
      <c r="I242" s="234"/>
      <c r="J242" s="234"/>
      <c r="K242" s="234"/>
      <c r="L242" s="236"/>
      <c r="M242" s="236"/>
    </row>
    <row r="243" spans="3:13" x14ac:dyDescent="0.15">
      <c r="C243" s="234"/>
      <c r="D243" s="234"/>
      <c r="E243" s="234"/>
      <c r="F243" s="236"/>
      <c r="G243" s="236"/>
      <c r="H243" s="234"/>
      <c r="I243" s="234"/>
      <c r="J243" s="234"/>
      <c r="K243" s="234"/>
      <c r="L243" s="236"/>
      <c r="M243" s="236"/>
    </row>
    <row r="244" spans="3:13" x14ac:dyDescent="0.15">
      <c r="C244" s="234"/>
      <c r="D244" s="234"/>
      <c r="E244" s="234"/>
      <c r="F244" s="236"/>
      <c r="G244" s="236"/>
      <c r="H244" s="234"/>
      <c r="I244" s="234"/>
      <c r="J244" s="234"/>
      <c r="K244" s="234"/>
      <c r="L244" s="236"/>
      <c r="M244" s="236"/>
    </row>
    <row r="245" spans="3:13" x14ac:dyDescent="0.15">
      <c r="C245" s="234"/>
      <c r="D245" s="234"/>
      <c r="E245" s="234"/>
      <c r="F245" s="236"/>
      <c r="G245" s="236"/>
      <c r="H245" s="234"/>
      <c r="I245" s="234"/>
      <c r="J245" s="234"/>
      <c r="K245" s="234"/>
      <c r="L245" s="236"/>
      <c r="M245" s="236"/>
    </row>
    <row r="246" spans="3:13" x14ac:dyDescent="0.15">
      <c r="C246" s="234"/>
      <c r="D246" s="234"/>
      <c r="E246" s="234"/>
      <c r="F246" s="236"/>
      <c r="G246" s="236"/>
      <c r="H246" s="234"/>
      <c r="I246" s="234"/>
      <c r="J246" s="234"/>
      <c r="K246" s="234"/>
      <c r="L246" s="236"/>
      <c r="M246" s="236"/>
    </row>
    <row r="247" spans="3:13" x14ac:dyDescent="0.15">
      <c r="C247" s="234"/>
      <c r="D247" s="234"/>
      <c r="E247" s="234"/>
      <c r="F247" s="236"/>
      <c r="G247" s="236"/>
      <c r="H247" s="234"/>
      <c r="I247" s="234"/>
      <c r="J247" s="234"/>
      <c r="K247" s="234"/>
      <c r="L247" s="236"/>
      <c r="M247" s="236"/>
    </row>
    <row r="248" spans="3:13" x14ac:dyDescent="0.15">
      <c r="C248" s="234"/>
      <c r="D248" s="234"/>
      <c r="E248" s="234"/>
      <c r="F248" s="236"/>
      <c r="G248" s="236"/>
      <c r="H248" s="234"/>
      <c r="I248" s="234"/>
      <c r="J248" s="234"/>
      <c r="K248" s="234"/>
      <c r="L248" s="236"/>
      <c r="M248" s="236"/>
    </row>
    <row r="249" spans="3:13" x14ac:dyDescent="0.15">
      <c r="C249" s="234"/>
      <c r="D249" s="234"/>
      <c r="E249" s="234"/>
      <c r="F249" s="236"/>
      <c r="G249" s="236"/>
      <c r="H249" s="234"/>
      <c r="I249" s="234"/>
      <c r="J249" s="234"/>
      <c r="K249" s="234"/>
      <c r="L249" s="236"/>
      <c r="M249" s="236"/>
    </row>
    <row r="250" spans="3:13" x14ac:dyDescent="0.15">
      <c r="C250" s="234"/>
      <c r="D250" s="234"/>
      <c r="E250" s="234"/>
      <c r="F250" s="236"/>
      <c r="G250" s="236"/>
      <c r="H250" s="234"/>
      <c r="I250" s="234"/>
      <c r="J250" s="234"/>
      <c r="K250" s="234"/>
      <c r="L250" s="236"/>
      <c r="M250" s="236"/>
    </row>
    <row r="251" spans="3:13" x14ac:dyDescent="0.15">
      <c r="C251" s="234"/>
      <c r="D251" s="234"/>
      <c r="E251" s="234"/>
      <c r="F251" s="236"/>
      <c r="G251" s="236"/>
      <c r="H251" s="234"/>
      <c r="I251" s="234"/>
      <c r="J251" s="234"/>
      <c r="K251" s="234"/>
      <c r="L251" s="236"/>
      <c r="M251" s="236"/>
    </row>
    <row r="252" spans="3:13" x14ac:dyDescent="0.15">
      <c r="C252" s="234"/>
      <c r="D252" s="234"/>
      <c r="E252" s="234"/>
      <c r="F252" s="236"/>
      <c r="G252" s="236"/>
      <c r="H252" s="234"/>
      <c r="I252" s="234"/>
      <c r="J252" s="234"/>
      <c r="K252" s="234"/>
      <c r="L252" s="236"/>
      <c r="M252" s="236"/>
    </row>
    <row r="253" spans="3:13" x14ac:dyDescent="0.15">
      <c r="C253" s="234"/>
      <c r="D253" s="234"/>
      <c r="E253" s="234"/>
      <c r="F253" s="236"/>
      <c r="G253" s="236"/>
      <c r="H253" s="234"/>
      <c r="I253" s="234"/>
      <c r="J253" s="234"/>
      <c r="K253" s="234"/>
      <c r="L253" s="236"/>
      <c r="M253" s="236"/>
    </row>
    <row r="254" spans="3:13" x14ac:dyDescent="0.15">
      <c r="C254" s="234"/>
      <c r="D254" s="234"/>
      <c r="E254" s="234"/>
      <c r="F254" s="236"/>
      <c r="G254" s="236"/>
      <c r="H254" s="234"/>
      <c r="I254" s="234"/>
      <c r="J254" s="234"/>
      <c r="K254" s="234"/>
      <c r="L254" s="236"/>
      <c r="M254" s="236"/>
    </row>
    <row r="255" spans="3:13" x14ac:dyDescent="0.15">
      <c r="C255" s="234"/>
      <c r="D255" s="234"/>
      <c r="E255" s="234"/>
      <c r="F255" s="236"/>
      <c r="G255" s="236"/>
      <c r="H255" s="234"/>
      <c r="I255" s="234"/>
      <c r="J255" s="234"/>
      <c r="K255" s="234"/>
      <c r="L255" s="236"/>
      <c r="M255" s="236"/>
    </row>
    <row r="256" spans="3:13" x14ac:dyDescent="0.15">
      <c r="C256" s="234"/>
      <c r="D256" s="234"/>
      <c r="E256" s="234"/>
      <c r="F256" s="236"/>
      <c r="G256" s="236"/>
      <c r="H256" s="234"/>
      <c r="I256" s="234"/>
      <c r="J256" s="234"/>
      <c r="K256" s="234"/>
      <c r="L256" s="236"/>
      <c r="M256" s="236"/>
    </row>
    <row r="257" spans="3:13" x14ac:dyDescent="0.15">
      <c r="C257" s="234"/>
      <c r="D257" s="234"/>
      <c r="E257" s="234"/>
      <c r="F257" s="236"/>
      <c r="G257" s="236"/>
      <c r="H257" s="234"/>
      <c r="I257" s="234"/>
      <c r="J257" s="234"/>
      <c r="K257" s="234"/>
      <c r="L257" s="236"/>
      <c r="M257" s="236"/>
    </row>
    <row r="258" spans="3:13" x14ac:dyDescent="0.15">
      <c r="C258" s="234"/>
      <c r="D258" s="234"/>
      <c r="E258" s="234"/>
      <c r="F258" s="236"/>
      <c r="G258" s="236"/>
      <c r="H258" s="234"/>
      <c r="I258" s="234"/>
      <c r="J258" s="234"/>
      <c r="K258" s="234"/>
      <c r="L258" s="236"/>
      <c r="M258" s="236"/>
    </row>
    <row r="259" spans="3:13" x14ac:dyDescent="0.15">
      <c r="C259" s="234"/>
      <c r="D259" s="234"/>
      <c r="E259" s="234"/>
      <c r="F259" s="236"/>
      <c r="G259" s="236"/>
      <c r="H259" s="234"/>
      <c r="I259" s="234"/>
      <c r="J259" s="234"/>
      <c r="K259" s="234"/>
      <c r="L259" s="236"/>
      <c r="M259" s="236"/>
    </row>
    <row r="260" spans="3:13" x14ac:dyDescent="0.15">
      <c r="C260" s="234"/>
      <c r="D260" s="234"/>
      <c r="E260" s="234"/>
      <c r="F260" s="236"/>
      <c r="G260" s="236"/>
      <c r="H260" s="234"/>
      <c r="I260" s="234"/>
      <c r="J260" s="234"/>
      <c r="K260" s="234"/>
      <c r="L260" s="236"/>
      <c r="M260" s="236"/>
    </row>
    <row r="261" spans="3:13" x14ac:dyDescent="0.15">
      <c r="C261" s="234"/>
      <c r="D261" s="234"/>
      <c r="E261" s="234"/>
      <c r="F261" s="236"/>
      <c r="G261" s="236"/>
      <c r="H261" s="234"/>
      <c r="I261" s="234"/>
      <c r="J261" s="234"/>
      <c r="K261" s="234"/>
      <c r="L261" s="236"/>
      <c r="M261" s="236"/>
    </row>
    <row r="262" spans="3:13" x14ac:dyDescent="0.15">
      <c r="C262" s="234"/>
      <c r="D262" s="234"/>
      <c r="E262" s="234"/>
      <c r="F262" s="236"/>
      <c r="G262" s="236"/>
      <c r="H262" s="234"/>
      <c r="I262" s="234"/>
      <c r="J262" s="234"/>
      <c r="K262" s="234"/>
      <c r="L262" s="236"/>
      <c r="M262" s="236"/>
    </row>
    <row r="263" spans="3:13" x14ac:dyDescent="0.15">
      <c r="C263" s="234"/>
      <c r="D263" s="234"/>
      <c r="E263" s="234"/>
      <c r="F263" s="236"/>
      <c r="G263" s="236"/>
      <c r="H263" s="234"/>
      <c r="I263" s="234"/>
      <c r="J263" s="234"/>
      <c r="K263" s="234"/>
      <c r="L263" s="236"/>
      <c r="M263" s="236"/>
    </row>
    <row r="264" spans="3:13" x14ac:dyDescent="0.15">
      <c r="C264" s="234"/>
      <c r="D264" s="234"/>
      <c r="E264" s="234"/>
      <c r="F264" s="236"/>
      <c r="G264" s="236"/>
      <c r="H264" s="234"/>
      <c r="I264" s="234"/>
      <c r="J264" s="234"/>
      <c r="K264" s="234"/>
      <c r="L264" s="236"/>
      <c r="M264" s="236"/>
    </row>
    <row r="265" spans="3:13" x14ac:dyDescent="0.15">
      <c r="C265" s="234"/>
      <c r="D265" s="234"/>
      <c r="E265" s="234"/>
      <c r="F265" s="236"/>
      <c r="G265" s="236"/>
      <c r="H265" s="234"/>
      <c r="I265" s="234"/>
      <c r="J265" s="234"/>
      <c r="K265" s="234"/>
      <c r="L265" s="236"/>
      <c r="M265" s="236"/>
    </row>
    <row r="266" spans="3:13" x14ac:dyDescent="0.15">
      <c r="C266" s="234"/>
      <c r="D266" s="234"/>
      <c r="E266" s="234"/>
      <c r="F266" s="236"/>
      <c r="G266" s="236"/>
      <c r="H266" s="234"/>
      <c r="I266" s="234"/>
      <c r="J266" s="234"/>
      <c r="K266" s="234"/>
      <c r="L266" s="236"/>
      <c r="M266" s="236"/>
    </row>
    <row r="267" spans="3:13" x14ac:dyDescent="0.15">
      <c r="C267" s="234"/>
      <c r="D267" s="234"/>
      <c r="E267" s="234"/>
      <c r="F267" s="236"/>
      <c r="G267" s="236"/>
      <c r="H267" s="234"/>
      <c r="I267" s="234"/>
      <c r="J267" s="234"/>
      <c r="K267" s="234"/>
      <c r="L267" s="236"/>
      <c r="M267" s="236"/>
    </row>
    <row r="268" spans="3:13" x14ac:dyDescent="0.15">
      <c r="C268" s="234"/>
      <c r="D268" s="234"/>
      <c r="E268" s="234"/>
      <c r="F268" s="236"/>
      <c r="G268" s="236"/>
      <c r="H268" s="234"/>
      <c r="I268" s="234"/>
      <c r="J268" s="234"/>
      <c r="K268" s="234"/>
      <c r="L268" s="236"/>
      <c r="M268" s="236"/>
    </row>
    <row r="269" spans="3:13" x14ac:dyDescent="0.15">
      <c r="C269" s="234"/>
      <c r="D269" s="234"/>
      <c r="E269" s="234"/>
      <c r="F269" s="236"/>
      <c r="G269" s="236"/>
      <c r="H269" s="234"/>
      <c r="I269" s="234"/>
      <c r="J269" s="234"/>
      <c r="K269" s="234"/>
      <c r="L269" s="236"/>
      <c r="M269" s="236"/>
    </row>
    <row r="270" spans="3:13" x14ac:dyDescent="0.15">
      <c r="C270" s="234"/>
      <c r="D270" s="234"/>
      <c r="E270" s="234"/>
      <c r="F270" s="236"/>
      <c r="G270" s="236"/>
      <c r="H270" s="234"/>
      <c r="I270" s="234"/>
      <c r="J270" s="234"/>
      <c r="K270" s="234"/>
      <c r="L270" s="236"/>
      <c r="M270" s="236"/>
    </row>
    <row r="271" spans="3:13" x14ac:dyDescent="0.15">
      <c r="C271" s="234"/>
      <c r="D271" s="234"/>
      <c r="E271" s="234"/>
      <c r="F271" s="236"/>
      <c r="G271" s="236"/>
      <c r="H271" s="234"/>
      <c r="I271" s="234"/>
      <c r="J271" s="234"/>
      <c r="K271" s="234"/>
      <c r="L271" s="236"/>
      <c r="M271" s="236"/>
    </row>
    <row r="272" spans="3:13" x14ac:dyDescent="0.15">
      <c r="C272" s="234"/>
      <c r="D272" s="234"/>
      <c r="E272" s="234"/>
      <c r="F272" s="236"/>
      <c r="G272" s="236"/>
      <c r="H272" s="234"/>
      <c r="I272" s="234"/>
      <c r="J272" s="234"/>
      <c r="K272" s="234"/>
      <c r="L272" s="236"/>
      <c r="M272" s="236"/>
    </row>
    <row r="273" spans="3:13" x14ac:dyDescent="0.15">
      <c r="C273" s="234"/>
      <c r="D273" s="234"/>
      <c r="E273" s="234"/>
      <c r="F273" s="236"/>
      <c r="G273" s="236"/>
      <c r="H273" s="234"/>
      <c r="I273" s="234"/>
      <c r="J273" s="234"/>
      <c r="K273" s="234"/>
      <c r="L273" s="236"/>
      <c r="M273" s="236"/>
    </row>
    <row r="274" spans="3:13" x14ac:dyDescent="0.15">
      <c r="C274" s="234"/>
      <c r="D274" s="234"/>
      <c r="E274" s="234"/>
      <c r="F274" s="236"/>
      <c r="G274" s="236"/>
      <c r="H274" s="234"/>
      <c r="I274" s="234"/>
      <c r="J274" s="234"/>
      <c r="K274" s="234"/>
      <c r="L274" s="236"/>
      <c r="M274" s="236"/>
    </row>
    <row r="275" spans="3:13" x14ac:dyDescent="0.15">
      <c r="C275" s="234"/>
      <c r="D275" s="234"/>
      <c r="E275" s="234"/>
      <c r="F275" s="236"/>
      <c r="G275" s="236"/>
      <c r="H275" s="234"/>
      <c r="I275" s="234"/>
      <c r="J275" s="234"/>
      <c r="K275" s="234"/>
      <c r="L275" s="236"/>
      <c r="M275" s="236"/>
    </row>
    <row r="276" spans="3:13" x14ac:dyDescent="0.15">
      <c r="C276" s="234"/>
      <c r="D276" s="234"/>
      <c r="E276" s="234"/>
      <c r="F276" s="236"/>
      <c r="G276" s="236"/>
      <c r="H276" s="234"/>
      <c r="I276" s="234"/>
      <c r="J276" s="234"/>
      <c r="K276" s="234"/>
      <c r="L276" s="236"/>
      <c r="M276" s="236"/>
    </row>
    <row r="277" spans="3:13" x14ac:dyDescent="0.15">
      <c r="C277" s="234"/>
      <c r="D277" s="234"/>
      <c r="E277" s="234"/>
      <c r="F277" s="236"/>
      <c r="G277" s="236"/>
      <c r="H277" s="234"/>
      <c r="I277" s="234"/>
      <c r="J277" s="234"/>
      <c r="K277" s="234"/>
      <c r="L277" s="236"/>
      <c r="M277" s="236"/>
    </row>
    <row r="278" spans="3:13" x14ac:dyDescent="0.15">
      <c r="C278" s="234"/>
      <c r="D278" s="234"/>
      <c r="E278" s="234"/>
      <c r="F278" s="236"/>
      <c r="G278" s="236"/>
      <c r="H278" s="234"/>
      <c r="I278" s="234"/>
      <c r="J278" s="234"/>
      <c r="K278" s="234"/>
      <c r="L278" s="236"/>
      <c r="M278" s="236"/>
    </row>
    <row r="279" spans="3:13" x14ac:dyDescent="0.15">
      <c r="C279" s="234"/>
      <c r="D279" s="234"/>
      <c r="E279" s="234"/>
      <c r="F279" s="236"/>
      <c r="G279" s="236"/>
      <c r="H279" s="234"/>
      <c r="I279" s="234"/>
      <c r="J279" s="234"/>
      <c r="K279" s="234"/>
      <c r="L279" s="236"/>
      <c r="M279" s="236"/>
    </row>
    <row r="280" spans="3:13" x14ac:dyDescent="0.15">
      <c r="C280" s="234"/>
      <c r="D280" s="234"/>
      <c r="E280" s="234"/>
      <c r="F280" s="236"/>
      <c r="G280" s="236"/>
      <c r="H280" s="234"/>
      <c r="I280" s="234"/>
      <c r="J280" s="234"/>
      <c r="K280" s="234"/>
      <c r="L280" s="236"/>
      <c r="M280" s="236"/>
    </row>
    <row r="281" spans="3:13" x14ac:dyDescent="0.15">
      <c r="C281" s="234"/>
      <c r="D281" s="234"/>
      <c r="E281" s="234"/>
      <c r="F281" s="236"/>
      <c r="G281" s="236"/>
      <c r="H281" s="234"/>
      <c r="I281" s="234"/>
      <c r="J281" s="234"/>
      <c r="K281" s="234"/>
      <c r="L281" s="236"/>
      <c r="M281" s="236"/>
    </row>
    <row r="282" spans="3:13" x14ac:dyDescent="0.15">
      <c r="C282" s="234"/>
      <c r="D282" s="234"/>
      <c r="E282" s="234"/>
      <c r="F282" s="236"/>
      <c r="G282" s="236"/>
      <c r="H282" s="234"/>
      <c r="I282" s="234"/>
      <c r="J282" s="234"/>
      <c r="K282" s="234"/>
      <c r="L282" s="236"/>
      <c r="M282" s="236"/>
    </row>
    <row r="283" spans="3:13" x14ac:dyDescent="0.15">
      <c r="C283" s="234"/>
      <c r="D283" s="234"/>
      <c r="E283" s="234"/>
      <c r="F283" s="236"/>
      <c r="G283" s="236"/>
      <c r="H283" s="234"/>
      <c r="I283" s="234"/>
      <c r="J283" s="234"/>
      <c r="K283" s="234"/>
      <c r="L283" s="236"/>
      <c r="M283" s="236"/>
    </row>
    <row r="284" spans="3:13" x14ac:dyDescent="0.15">
      <c r="C284" s="234"/>
      <c r="D284" s="234"/>
      <c r="E284" s="234"/>
      <c r="F284" s="236"/>
      <c r="G284" s="236"/>
      <c r="H284" s="234"/>
      <c r="I284" s="234"/>
      <c r="J284" s="234"/>
      <c r="K284" s="234"/>
      <c r="L284" s="236"/>
      <c r="M284" s="236"/>
    </row>
    <row r="285" spans="3:13" x14ac:dyDescent="0.15">
      <c r="C285" s="234"/>
      <c r="D285" s="234"/>
      <c r="E285" s="234"/>
      <c r="F285" s="236"/>
      <c r="G285" s="236"/>
      <c r="H285" s="234"/>
      <c r="I285" s="234"/>
      <c r="J285" s="234"/>
      <c r="K285" s="234"/>
      <c r="L285" s="236"/>
      <c r="M285" s="236"/>
    </row>
    <row r="286" spans="3:13" x14ac:dyDescent="0.15">
      <c r="C286" s="234"/>
      <c r="D286" s="234"/>
      <c r="E286" s="234"/>
      <c r="F286" s="236"/>
      <c r="G286" s="236"/>
      <c r="H286" s="234"/>
      <c r="I286" s="234"/>
      <c r="J286" s="234"/>
      <c r="K286" s="234"/>
      <c r="L286" s="236"/>
      <c r="M286" s="236"/>
    </row>
    <row r="287" spans="3:13" x14ac:dyDescent="0.15">
      <c r="C287" s="234"/>
      <c r="D287" s="234"/>
      <c r="E287" s="234"/>
      <c r="F287" s="236"/>
      <c r="G287" s="236"/>
      <c r="H287" s="234"/>
      <c r="I287" s="234"/>
      <c r="J287" s="234"/>
      <c r="K287" s="234"/>
      <c r="L287" s="236"/>
      <c r="M287" s="236"/>
    </row>
    <row r="288" spans="3:13" x14ac:dyDescent="0.15">
      <c r="C288" s="234"/>
      <c r="D288" s="234"/>
      <c r="E288" s="234"/>
      <c r="F288" s="236"/>
      <c r="G288" s="236"/>
      <c r="H288" s="234"/>
      <c r="I288" s="234"/>
      <c r="J288" s="234"/>
      <c r="K288" s="234"/>
      <c r="L288" s="236"/>
      <c r="M288" s="236"/>
    </row>
    <row r="289" spans="3:13" x14ac:dyDescent="0.15">
      <c r="C289" s="234"/>
      <c r="D289" s="234"/>
      <c r="E289" s="234"/>
      <c r="F289" s="236"/>
      <c r="G289" s="236"/>
      <c r="H289" s="234"/>
      <c r="I289" s="234"/>
      <c r="J289" s="234"/>
      <c r="K289" s="234"/>
      <c r="L289" s="236"/>
      <c r="M289" s="236"/>
    </row>
    <row r="290" spans="3:13" x14ac:dyDescent="0.15">
      <c r="C290" s="234"/>
      <c r="D290" s="234"/>
      <c r="E290" s="234"/>
      <c r="F290" s="236"/>
      <c r="G290" s="236"/>
      <c r="H290" s="234"/>
      <c r="I290" s="234"/>
      <c r="J290" s="234"/>
      <c r="K290" s="234"/>
      <c r="L290" s="236"/>
      <c r="M290" s="236"/>
    </row>
    <row r="291" spans="3:13" x14ac:dyDescent="0.15">
      <c r="C291" s="234"/>
      <c r="D291" s="234"/>
      <c r="E291" s="234"/>
      <c r="F291" s="236"/>
      <c r="G291" s="236"/>
      <c r="H291" s="234"/>
      <c r="I291" s="234"/>
      <c r="J291" s="234"/>
      <c r="K291" s="234"/>
      <c r="L291" s="236"/>
      <c r="M291" s="236"/>
    </row>
    <row r="292" spans="3:13" x14ac:dyDescent="0.15">
      <c r="C292" s="234"/>
      <c r="D292" s="234"/>
      <c r="E292" s="234"/>
      <c r="F292" s="236"/>
      <c r="G292" s="236"/>
      <c r="H292" s="234"/>
      <c r="I292" s="234"/>
      <c r="J292" s="234"/>
      <c r="K292" s="234"/>
      <c r="L292" s="236"/>
      <c r="M292" s="236"/>
    </row>
    <row r="293" spans="3:13" x14ac:dyDescent="0.15">
      <c r="C293" s="234"/>
      <c r="D293" s="234"/>
      <c r="E293" s="234"/>
      <c r="F293" s="236"/>
      <c r="G293" s="236"/>
      <c r="H293" s="234"/>
      <c r="I293" s="234"/>
      <c r="J293" s="234"/>
      <c r="K293" s="234"/>
      <c r="L293" s="236"/>
      <c r="M293" s="236"/>
    </row>
    <row r="294" spans="3:13" x14ac:dyDescent="0.15">
      <c r="C294" s="234"/>
      <c r="D294" s="234"/>
      <c r="E294" s="234"/>
      <c r="F294" s="236"/>
      <c r="G294" s="236"/>
      <c r="H294" s="234"/>
      <c r="I294" s="234"/>
      <c r="J294" s="234"/>
      <c r="K294" s="234"/>
      <c r="L294" s="236"/>
      <c r="M294" s="236"/>
    </row>
    <row r="295" spans="3:13" x14ac:dyDescent="0.15">
      <c r="C295" s="234"/>
      <c r="D295" s="234"/>
      <c r="E295" s="234"/>
      <c r="F295" s="236"/>
      <c r="G295" s="236"/>
      <c r="H295" s="234"/>
      <c r="I295" s="234"/>
      <c r="J295" s="234"/>
      <c r="K295" s="234"/>
      <c r="L295" s="236"/>
      <c r="M295" s="236"/>
    </row>
    <row r="296" spans="3:13" x14ac:dyDescent="0.15">
      <c r="C296" s="234"/>
      <c r="D296" s="234"/>
      <c r="E296" s="234"/>
      <c r="F296" s="236"/>
      <c r="G296" s="236"/>
      <c r="H296" s="234"/>
      <c r="I296" s="234"/>
      <c r="J296" s="234"/>
      <c r="K296" s="234"/>
      <c r="L296" s="236"/>
      <c r="M296" s="236"/>
    </row>
    <row r="297" spans="3:13" x14ac:dyDescent="0.15">
      <c r="C297" s="234"/>
      <c r="D297" s="234"/>
      <c r="E297" s="234"/>
      <c r="F297" s="236"/>
      <c r="G297" s="236"/>
      <c r="H297" s="234"/>
      <c r="I297" s="234"/>
      <c r="J297" s="234"/>
      <c r="K297" s="234"/>
      <c r="L297" s="236"/>
      <c r="M297" s="236"/>
    </row>
    <row r="298" spans="3:13" x14ac:dyDescent="0.15">
      <c r="C298" s="234"/>
      <c r="D298" s="234"/>
      <c r="E298" s="234"/>
      <c r="F298" s="236"/>
      <c r="G298" s="236"/>
      <c r="H298" s="234"/>
      <c r="I298" s="234"/>
      <c r="J298" s="234"/>
      <c r="K298" s="234"/>
      <c r="L298" s="236"/>
      <c r="M298" s="236"/>
    </row>
    <row r="299" spans="3:13" x14ac:dyDescent="0.15">
      <c r="C299" s="234"/>
      <c r="D299" s="234"/>
      <c r="E299" s="234"/>
      <c r="F299" s="236"/>
      <c r="G299" s="236"/>
      <c r="H299" s="234"/>
      <c r="I299" s="234"/>
      <c r="J299" s="234"/>
      <c r="K299" s="234"/>
      <c r="L299" s="236"/>
      <c r="M299" s="236"/>
    </row>
    <row r="300" spans="3:13" x14ac:dyDescent="0.15">
      <c r="C300" s="234"/>
      <c r="D300" s="234"/>
      <c r="E300" s="234"/>
      <c r="F300" s="236"/>
      <c r="G300" s="236"/>
      <c r="H300" s="234"/>
      <c r="I300" s="234"/>
      <c r="J300" s="234"/>
      <c r="K300" s="234"/>
      <c r="L300" s="236"/>
      <c r="M300" s="236"/>
    </row>
    <row r="301" spans="3:13" x14ac:dyDescent="0.15">
      <c r="C301" s="234"/>
      <c r="D301" s="234"/>
      <c r="E301" s="234"/>
      <c r="F301" s="236"/>
      <c r="G301" s="236"/>
      <c r="H301" s="234"/>
      <c r="I301" s="234"/>
      <c r="J301" s="234"/>
      <c r="K301" s="234"/>
      <c r="L301" s="236"/>
      <c r="M301" s="236"/>
    </row>
    <row r="302" spans="3:13" x14ac:dyDescent="0.15">
      <c r="C302" s="234"/>
      <c r="D302" s="234"/>
      <c r="E302" s="234"/>
      <c r="F302" s="236"/>
      <c r="G302" s="236"/>
      <c r="H302" s="234"/>
      <c r="I302" s="234"/>
      <c r="J302" s="234"/>
      <c r="K302" s="234"/>
      <c r="L302" s="236"/>
      <c r="M302" s="236"/>
    </row>
    <row r="303" spans="3:13" x14ac:dyDescent="0.15">
      <c r="C303" s="234"/>
      <c r="D303" s="234"/>
      <c r="E303" s="234"/>
      <c r="F303" s="236"/>
      <c r="G303" s="236"/>
      <c r="H303" s="234"/>
      <c r="I303" s="234"/>
      <c r="J303" s="234"/>
      <c r="K303" s="234"/>
      <c r="L303" s="236"/>
      <c r="M303" s="236"/>
    </row>
    <row r="304" spans="3:13" x14ac:dyDescent="0.15">
      <c r="C304" s="234"/>
      <c r="D304" s="234"/>
      <c r="E304" s="234"/>
      <c r="F304" s="236"/>
      <c r="G304" s="236"/>
      <c r="H304" s="234"/>
      <c r="I304" s="234"/>
      <c r="J304" s="234"/>
      <c r="K304" s="234"/>
      <c r="L304" s="236"/>
      <c r="M304" s="236"/>
    </row>
    <row r="305" spans="3:13" x14ac:dyDescent="0.15">
      <c r="C305" s="234"/>
      <c r="D305" s="234"/>
      <c r="E305" s="234"/>
      <c r="F305" s="236"/>
      <c r="G305" s="236"/>
      <c r="H305" s="234"/>
      <c r="I305" s="234"/>
      <c r="J305" s="234"/>
      <c r="K305" s="234"/>
      <c r="L305" s="236"/>
      <c r="M305" s="236"/>
    </row>
    <row r="306" spans="3:13" x14ac:dyDescent="0.15">
      <c r="C306" s="234"/>
      <c r="D306" s="234"/>
      <c r="E306" s="234"/>
      <c r="F306" s="236"/>
      <c r="G306" s="236"/>
      <c r="H306" s="234"/>
      <c r="I306" s="234"/>
      <c r="J306" s="234"/>
      <c r="K306" s="234"/>
      <c r="L306" s="236"/>
      <c r="M306" s="236"/>
    </row>
    <row r="307" spans="3:13" x14ac:dyDescent="0.15">
      <c r="C307" s="234"/>
      <c r="D307" s="234"/>
      <c r="E307" s="234"/>
      <c r="F307" s="236"/>
      <c r="G307" s="236"/>
      <c r="H307" s="234"/>
      <c r="I307" s="234"/>
      <c r="J307" s="234"/>
      <c r="K307" s="234"/>
      <c r="L307" s="236"/>
      <c r="M307" s="236"/>
    </row>
    <row r="308" spans="3:13" x14ac:dyDescent="0.15">
      <c r="C308" s="234"/>
      <c r="D308" s="234"/>
      <c r="E308" s="234"/>
      <c r="F308" s="236"/>
      <c r="G308" s="236"/>
      <c r="H308" s="234"/>
      <c r="I308" s="234"/>
      <c r="J308" s="234"/>
      <c r="K308" s="234"/>
      <c r="L308" s="236"/>
      <c r="M308" s="236"/>
    </row>
    <row r="309" spans="3:13" x14ac:dyDescent="0.15">
      <c r="C309" s="234"/>
      <c r="D309" s="234"/>
      <c r="E309" s="234"/>
      <c r="F309" s="236"/>
      <c r="G309" s="236"/>
      <c r="H309" s="234"/>
      <c r="I309" s="234"/>
      <c r="J309" s="234"/>
      <c r="K309" s="234"/>
      <c r="L309" s="236"/>
      <c r="M309" s="236"/>
    </row>
    <row r="310" spans="3:13" x14ac:dyDescent="0.15">
      <c r="C310" s="234"/>
      <c r="D310" s="234"/>
      <c r="E310" s="234"/>
      <c r="F310" s="236"/>
      <c r="G310" s="236"/>
      <c r="H310" s="234"/>
      <c r="I310" s="234"/>
      <c r="J310" s="234"/>
      <c r="K310" s="234"/>
      <c r="L310" s="236"/>
      <c r="M310" s="236"/>
    </row>
    <row r="311" spans="3:13" x14ac:dyDescent="0.15">
      <c r="C311" s="234"/>
      <c r="D311" s="234"/>
      <c r="E311" s="234"/>
      <c r="F311" s="236"/>
      <c r="G311" s="236"/>
      <c r="H311" s="234"/>
      <c r="I311" s="234"/>
      <c r="J311" s="234"/>
      <c r="K311" s="234"/>
      <c r="L311" s="236"/>
      <c r="M311" s="236"/>
    </row>
    <row r="312" spans="3:13" x14ac:dyDescent="0.15">
      <c r="C312" s="234"/>
      <c r="D312" s="234"/>
      <c r="E312" s="234"/>
      <c r="F312" s="236"/>
      <c r="G312" s="236"/>
      <c r="H312" s="234"/>
      <c r="I312" s="234"/>
      <c r="J312" s="234"/>
      <c r="K312" s="234"/>
      <c r="L312" s="236"/>
      <c r="M312" s="236"/>
    </row>
    <row r="313" spans="3:13" x14ac:dyDescent="0.15">
      <c r="C313" s="234"/>
      <c r="D313" s="234"/>
      <c r="E313" s="234"/>
      <c r="F313" s="236"/>
      <c r="G313" s="236"/>
      <c r="H313" s="234"/>
      <c r="I313" s="234"/>
      <c r="J313" s="234"/>
      <c r="K313" s="234"/>
      <c r="L313" s="236"/>
      <c r="M313" s="236"/>
    </row>
    <row r="314" spans="3:13" x14ac:dyDescent="0.15">
      <c r="C314" s="234"/>
      <c r="D314" s="234"/>
      <c r="E314" s="234"/>
      <c r="F314" s="236"/>
      <c r="G314" s="236"/>
      <c r="H314" s="234"/>
      <c r="I314" s="234"/>
      <c r="J314" s="234"/>
      <c r="K314" s="234"/>
      <c r="L314" s="236"/>
      <c r="M314" s="236"/>
    </row>
    <row r="315" spans="3:13" x14ac:dyDescent="0.15">
      <c r="C315" s="234"/>
      <c r="D315" s="234"/>
      <c r="E315" s="234"/>
      <c r="F315" s="236"/>
      <c r="G315" s="236"/>
      <c r="H315" s="234"/>
      <c r="I315" s="234"/>
      <c r="J315" s="234"/>
      <c r="K315" s="234"/>
      <c r="L315" s="236"/>
      <c r="M315" s="236"/>
    </row>
    <row r="316" spans="3:13" x14ac:dyDescent="0.15">
      <c r="C316" s="234"/>
      <c r="D316" s="234"/>
      <c r="E316" s="234"/>
      <c r="F316" s="236"/>
      <c r="G316" s="236"/>
      <c r="H316" s="234"/>
      <c r="I316" s="234"/>
      <c r="J316" s="234"/>
      <c r="K316" s="234"/>
      <c r="L316" s="236"/>
      <c r="M316" s="236"/>
    </row>
    <row r="317" spans="3:13" x14ac:dyDescent="0.15">
      <c r="C317" s="234"/>
      <c r="D317" s="234"/>
      <c r="E317" s="234"/>
      <c r="F317" s="236"/>
      <c r="G317" s="236"/>
      <c r="H317" s="234"/>
      <c r="I317" s="234"/>
      <c r="J317" s="234"/>
      <c r="K317" s="234"/>
      <c r="L317" s="236"/>
      <c r="M317" s="236"/>
    </row>
    <row r="318" spans="3:13" x14ac:dyDescent="0.15">
      <c r="C318" s="234"/>
      <c r="D318" s="234"/>
      <c r="E318" s="234"/>
      <c r="F318" s="236"/>
      <c r="G318" s="236"/>
      <c r="H318" s="234"/>
      <c r="I318" s="234"/>
      <c r="J318" s="234"/>
      <c r="K318" s="234"/>
      <c r="L318" s="236"/>
      <c r="M318" s="236"/>
    </row>
    <row r="319" spans="3:13" x14ac:dyDescent="0.15">
      <c r="C319" s="234"/>
      <c r="D319" s="234"/>
      <c r="E319" s="234"/>
      <c r="F319" s="236"/>
      <c r="G319" s="236"/>
      <c r="H319" s="234"/>
      <c r="I319" s="234"/>
      <c r="J319" s="234"/>
      <c r="K319" s="234"/>
      <c r="L319" s="236"/>
      <c r="M319" s="236"/>
    </row>
    <row r="320" spans="3:13" x14ac:dyDescent="0.15">
      <c r="C320" s="234"/>
      <c r="D320" s="234"/>
      <c r="E320" s="234"/>
      <c r="F320" s="236"/>
      <c r="G320" s="236"/>
      <c r="H320" s="234"/>
      <c r="I320" s="234"/>
      <c r="J320" s="234"/>
      <c r="K320" s="234"/>
      <c r="L320" s="236"/>
      <c r="M320" s="236"/>
    </row>
    <row r="321" spans="3:13" x14ac:dyDescent="0.15">
      <c r="C321" s="234"/>
      <c r="D321" s="234"/>
      <c r="E321" s="234"/>
      <c r="F321" s="236"/>
      <c r="G321" s="236"/>
      <c r="H321" s="234"/>
      <c r="I321" s="234"/>
      <c r="J321" s="234"/>
      <c r="K321" s="234"/>
      <c r="L321" s="236"/>
      <c r="M321" s="236"/>
    </row>
    <row r="322" spans="3:13" x14ac:dyDescent="0.15">
      <c r="C322" s="234"/>
      <c r="D322" s="234"/>
      <c r="E322" s="234"/>
      <c r="F322" s="236"/>
      <c r="G322" s="236"/>
      <c r="H322" s="234"/>
      <c r="I322" s="234"/>
      <c r="J322" s="234"/>
      <c r="K322" s="234"/>
      <c r="L322" s="236"/>
      <c r="M322" s="236"/>
    </row>
    <row r="323" spans="3:13" x14ac:dyDescent="0.15">
      <c r="C323" s="234"/>
      <c r="D323" s="234"/>
      <c r="E323" s="234"/>
      <c r="F323" s="236"/>
      <c r="G323" s="236"/>
      <c r="H323" s="234"/>
      <c r="I323" s="234"/>
      <c r="J323" s="234"/>
      <c r="K323" s="234"/>
      <c r="L323" s="236"/>
      <c r="M323" s="236"/>
    </row>
    <row r="324" spans="3:13" x14ac:dyDescent="0.15">
      <c r="C324" s="234"/>
      <c r="D324" s="234"/>
      <c r="E324" s="234"/>
      <c r="F324" s="236"/>
      <c r="G324" s="236"/>
      <c r="H324" s="234"/>
      <c r="I324" s="234"/>
      <c r="J324" s="234"/>
      <c r="K324" s="234"/>
      <c r="L324" s="236"/>
      <c r="M324" s="236"/>
    </row>
    <row r="325" spans="3:13" x14ac:dyDescent="0.15">
      <c r="C325" s="234"/>
      <c r="D325" s="234"/>
      <c r="E325" s="234"/>
      <c r="F325" s="236"/>
      <c r="G325" s="236"/>
      <c r="H325" s="234"/>
      <c r="I325" s="234"/>
      <c r="J325" s="234"/>
      <c r="K325" s="234"/>
      <c r="L325" s="236"/>
      <c r="M325" s="236"/>
    </row>
    <row r="326" spans="3:13" x14ac:dyDescent="0.15">
      <c r="C326" s="234"/>
      <c r="D326" s="234"/>
      <c r="E326" s="234"/>
      <c r="F326" s="236"/>
      <c r="G326" s="236"/>
      <c r="H326" s="234"/>
      <c r="I326" s="234"/>
      <c r="J326" s="234"/>
      <c r="K326" s="234"/>
      <c r="L326" s="236"/>
      <c r="M326" s="236"/>
    </row>
    <row r="327" spans="3:13" x14ac:dyDescent="0.15">
      <c r="C327" s="234"/>
      <c r="D327" s="234"/>
      <c r="E327" s="234"/>
      <c r="F327" s="236"/>
      <c r="G327" s="236"/>
      <c r="H327" s="234"/>
      <c r="I327" s="234"/>
      <c r="J327" s="234"/>
      <c r="K327" s="234"/>
      <c r="L327" s="236"/>
      <c r="M327" s="236"/>
    </row>
    <row r="328" spans="3:13" x14ac:dyDescent="0.15">
      <c r="C328" s="234"/>
      <c r="D328" s="234"/>
      <c r="E328" s="234"/>
      <c r="F328" s="236"/>
      <c r="G328" s="236"/>
      <c r="H328" s="234"/>
      <c r="I328" s="234"/>
      <c r="J328" s="234"/>
      <c r="K328" s="234"/>
      <c r="L328" s="236"/>
      <c r="M328" s="236"/>
    </row>
    <row r="329" spans="3:13" x14ac:dyDescent="0.15">
      <c r="C329" s="234"/>
      <c r="D329" s="234"/>
      <c r="E329" s="234"/>
      <c r="F329" s="236"/>
      <c r="G329" s="236"/>
      <c r="H329" s="234"/>
      <c r="I329" s="234"/>
      <c r="J329" s="234"/>
      <c r="K329" s="234"/>
      <c r="L329" s="236"/>
      <c r="M329" s="236"/>
    </row>
    <row r="330" spans="3:13" x14ac:dyDescent="0.15">
      <c r="C330" s="234"/>
      <c r="D330" s="234"/>
      <c r="E330" s="234"/>
      <c r="F330" s="236"/>
      <c r="G330" s="236"/>
      <c r="H330" s="234"/>
      <c r="I330" s="234"/>
      <c r="J330" s="234"/>
      <c r="K330" s="234"/>
      <c r="L330" s="236"/>
      <c r="M330" s="236"/>
    </row>
    <row r="331" spans="3:13" x14ac:dyDescent="0.15">
      <c r="C331" s="234"/>
      <c r="D331" s="234"/>
      <c r="E331" s="234"/>
      <c r="F331" s="236"/>
      <c r="G331" s="236"/>
      <c r="H331" s="234"/>
      <c r="I331" s="234"/>
      <c r="J331" s="234"/>
      <c r="K331" s="234"/>
      <c r="L331" s="236"/>
      <c r="M331" s="236"/>
    </row>
    <row r="332" spans="3:13" x14ac:dyDescent="0.15">
      <c r="C332" s="234"/>
      <c r="D332" s="234"/>
      <c r="E332" s="234"/>
      <c r="F332" s="236"/>
      <c r="G332" s="236"/>
      <c r="H332" s="234"/>
      <c r="I332" s="234"/>
      <c r="J332" s="234"/>
      <c r="K332" s="234"/>
      <c r="L332" s="236"/>
      <c r="M332" s="236"/>
    </row>
    <row r="333" spans="3:13" x14ac:dyDescent="0.15">
      <c r="C333" s="234"/>
      <c r="D333" s="234"/>
      <c r="E333" s="234"/>
      <c r="F333" s="236"/>
      <c r="G333" s="236"/>
      <c r="H333" s="234"/>
      <c r="I333" s="234"/>
      <c r="J333" s="234"/>
      <c r="K333" s="234"/>
      <c r="L333" s="236"/>
      <c r="M333" s="236"/>
    </row>
    <row r="334" spans="3:13" x14ac:dyDescent="0.15">
      <c r="C334" s="234"/>
      <c r="D334" s="234"/>
      <c r="E334" s="234"/>
      <c r="F334" s="236"/>
      <c r="G334" s="236"/>
      <c r="H334" s="234"/>
      <c r="I334" s="234"/>
      <c r="J334" s="234"/>
      <c r="K334" s="234"/>
      <c r="L334" s="236"/>
      <c r="M334" s="236"/>
    </row>
    <row r="335" spans="3:13" x14ac:dyDescent="0.15">
      <c r="C335" s="234"/>
      <c r="D335" s="234"/>
      <c r="E335" s="234"/>
      <c r="F335" s="236"/>
      <c r="G335" s="236"/>
      <c r="H335" s="234"/>
      <c r="I335" s="234"/>
      <c r="J335" s="234"/>
      <c r="K335" s="234"/>
      <c r="L335" s="236"/>
      <c r="M335" s="236"/>
    </row>
    <row r="336" spans="3:13" x14ac:dyDescent="0.15">
      <c r="C336" s="234"/>
      <c r="D336" s="234"/>
      <c r="E336" s="234"/>
      <c r="F336" s="236"/>
      <c r="G336" s="236"/>
      <c r="H336" s="234"/>
      <c r="I336" s="234"/>
      <c r="J336" s="234"/>
      <c r="K336" s="234"/>
      <c r="L336" s="236"/>
      <c r="M336" s="236"/>
    </row>
    <row r="337" spans="3:13" x14ac:dyDescent="0.15">
      <c r="C337" s="234"/>
      <c r="D337" s="234"/>
      <c r="E337" s="234"/>
      <c r="F337" s="236"/>
      <c r="G337" s="236"/>
      <c r="H337" s="234"/>
      <c r="I337" s="234"/>
      <c r="J337" s="234"/>
      <c r="K337" s="234"/>
      <c r="L337" s="236"/>
      <c r="M337" s="236"/>
    </row>
    <row r="338" spans="3:13" x14ac:dyDescent="0.15">
      <c r="C338" s="234"/>
      <c r="D338" s="234"/>
      <c r="E338" s="234"/>
      <c r="F338" s="236"/>
      <c r="G338" s="236"/>
      <c r="H338" s="234"/>
      <c r="I338" s="234"/>
      <c r="J338" s="234"/>
      <c r="K338" s="234"/>
      <c r="L338" s="236"/>
      <c r="M338" s="236"/>
    </row>
    <row r="339" spans="3:13" x14ac:dyDescent="0.15">
      <c r="C339" s="234"/>
      <c r="D339" s="234"/>
      <c r="E339" s="234"/>
      <c r="F339" s="236"/>
      <c r="G339" s="236"/>
      <c r="H339" s="234"/>
      <c r="I339" s="234"/>
      <c r="J339" s="234"/>
      <c r="K339" s="234"/>
      <c r="L339" s="236"/>
      <c r="M339" s="236"/>
    </row>
    <row r="340" spans="3:13" x14ac:dyDescent="0.15">
      <c r="C340" s="234"/>
      <c r="D340" s="234"/>
      <c r="E340" s="234"/>
      <c r="F340" s="236"/>
      <c r="G340" s="236"/>
      <c r="H340" s="234"/>
      <c r="I340" s="234"/>
      <c r="J340" s="234"/>
      <c r="K340" s="234"/>
      <c r="L340" s="236"/>
      <c r="M340" s="236"/>
    </row>
    <row r="341" spans="3:13" x14ac:dyDescent="0.15">
      <c r="C341" s="234"/>
      <c r="D341" s="234"/>
      <c r="E341" s="234"/>
      <c r="F341" s="236"/>
      <c r="G341" s="236"/>
      <c r="H341" s="234"/>
      <c r="I341" s="234"/>
      <c r="J341" s="234"/>
      <c r="K341" s="234"/>
      <c r="L341" s="236"/>
      <c r="M341" s="236"/>
    </row>
    <row r="342" spans="3:13" x14ac:dyDescent="0.15">
      <c r="C342" s="234"/>
      <c r="D342" s="234"/>
      <c r="E342" s="234"/>
      <c r="F342" s="236"/>
      <c r="G342" s="236"/>
      <c r="H342" s="234"/>
      <c r="I342" s="234"/>
      <c r="J342" s="234"/>
      <c r="K342" s="234"/>
      <c r="L342" s="236"/>
      <c r="M342" s="236"/>
    </row>
    <row r="343" spans="3:13" x14ac:dyDescent="0.15">
      <c r="C343" s="234"/>
      <c r="D343" s="234"/>
      <c r="E343" s="234"/>
      <c r="F343" s="236"/>
      <c r="G343" s="236"/>
      <c r="H343" s="234"/>
      <c r="I343" s="234"/>
      <c r="J343" s="234"/>
      <c r="K343" s="234"/>
      <c r="L343" s="236"/>
      <c r="M343" s="236"/>
    </row>
    <row r="344" spans="3:13" x14ac:dyDescent="0.15">
      <c r="C344" s="234"/>
      <c r="D344" s="234"/>
      <c r="E344" s="234"/>
      <c r="F344" s="236"/>
      <c r="G344" s="236"/>
      <c r="H344" s="234"/>
      <c r="I344" s="234"/>
      <c r="J344" s="234"/>
      <c r="K344" s="234"/>
      <c r="L344" s="236"/>
      <c r="M344" s="236"/>
    </row>
    <row r="345" spans="3:13" x14ac:dyDescent="0.15">
      <c r="C345" s="234"/>
      <c r="D345" s="234"/>
      <c r="E345" s="234"/>
      <c r="F345" s="236"/>
      <c r="G345" s="236"/>
      <c r="H345" s="234"/>
      <c r="I345" s="234"/>
      <c r="J345" s="234"/>
      <c r="K345" s="234"/>
      <c r="L345" s="236"/>
      <c r="M345" s="236"/>
    </row>
    <row r="346" spans="3:13" x14ac:dyDescent="0.15">
      <c r="C346" s="234"/>
      <c r="D346" s="234"/>
      <c r="E346" s="234"/>
      <c r="F346" s="236"/>
      <c r="G346" s="236"/>
      <c r="H346" s="234"/>
      <c r="I346" s="234"/>
      <c r="J346" s="234"/>
      <c r="K346" s="234"/>
      <c r="L346" s="236"/>
      <c r="M346" s="236"/>
    </row>
    <row r="347" spans="3:13" x14ac:dyDescent="0.15">
      <c r="C347" s="234"/>
      <c r="D347" s="234"/>
      <c r="E347" s="234"/>
      <c r="F347" s="236"/>
      <c r="G347" s="236"/>
      <c r="H347" s="234"/>
      <c r="I347" s="234"/>
      <c r="J347" s="234"/>
      <c r="K347" s="234"/>
      <c r="L347" s="236"/>
      <c r="M347" s="236"/>
    </row>
    <row r="348" spans="3:13" x14ac:dyDescent="0.15">
      <c r="C348" s="234"/>
      <c r="D348" s="234"/>
      <c r="E348" s="234"/>
      <c r="F348" s="236"/>
      <c r="G348" s="236"/>
      <c r="H348" s="234"/>
      <c r="I348" s="234"/>
      <c r="J348" s="234"/>
      <c r="K348" s="234"/>
      <c r="L348" s="236"/>
      <c r="M348" s="236"/>
    </row>
    <row r="349" spans="3:13" x14ac:dyDescent="0.15">
      <c r="C349" s="234"/>
      <c r="D349" s="234"/>
      <c r="E349" s="234"/>
      <c r="F349" s="236"/>
      <c r="G349" s="236"/>
      <c r="H349" s="234"/>
      <c r="I349" s="234"/>
      <c r="J349" s="234"/>
      <c r="K349" s="234"/>
      <c r="L349" s="236"/>
      <c r="M349" s="236"/>
    </row>
    <row r="350" spans="3:13" x14ac:dyDescent="0.15">
      <c r="C350" s="234"/>
      <c r="D350" s="234"/>
      <c r="E350" s="234"/>
      <c r="F350" s="236"/>
      <c r="G350" s="236"/>
      <c r="H350" s="234"/>
      <c r="I350" s="234"/>
      <c r="J350" s="234"/>
      <c r="K350" s="234"/>
      <c r="L350" s="236"/>
      <c r="M350" s="236"/>
    </row>
    <row r="351" spans="3:13" x14ac:dyDescent="0.15">
      <c r="C351" s="234"/>
      <c r="D351" s="234"/>
      <c r="E351" s="234"/>
      <c r="F351" s="236"/>
      <c r="G351" s="236"/>
      <c r="H351" s="234"/>
      <c r="I351" s="234"/>
      <c r="J351" s="234"/>
      <c r="K351" s="234"/>
      <c r="L351" s="236"/>
      <c r="M351" s="236"/>
    </row>
    <row r="352" spans="3:13" x14ac:dyDescent="0.15">
      <c r="C352" s="234"/>
      <c r="D352" s="234"/>
      <c r="E352" s="234"/>
      <c r="F352" s="236"/>
      <c r="G352" s="236"/>
      <c r="H352" s="234"/>
      <c r="I352" s="234"/>
      <c r="J352" s="234"/>
      <c r="K352" s="234"/>
      <c r="L352" s="236"/>
      <c r="M352" s="236"/>
    </row>
    <row r="353" spans="3:13" x14ac:dyDescent="0.15">
      <c r="C353" s="234"/>
      <c r="D353" s="234"/>
      <c r="E353" s="234"/>
      <c r="F353" s="236"/>
      <c r="G353" s="236"/>
      <c r="H353" s="234"/>
      <c r="I353" s="234"/>
      <c r="J353" s="234"/>
      <c r="K353" s="234"/>
      <c r="L353" s="236"/>
      <c r="M353" s="236"/>
    </row>
    <row r="354" spans="3:13" x14ac:dyDescent="0.15">
      <c r="C354" s="234"/>
      <c r="D354" s="234"/>
      <c r="E354" s="234"/>
      <c r="F354" s="236"/>
      <c r="G354" s="236"/>
      <c r="H354" s="234"/>
      <c r="I354" s="234"/>
      <c r="J354" s="234"/>
      <c r="K354" s="234"/>
      <c r="L354" s="236"/>
      <c r="M354" s="236"/>
    </row>
    <row r="355" spans="3:13" x14ac:dyDescent="0.15">
      <c r="C355" s="234"/>
      <c r="D355" s="234"/>
      <c r="E355" s="234"/>
      <c r="F355" s="236"/>
      <c r="G355" s="236"/>
      <c r="H355" s="234"/>
      <c r="I355" s="234"/>
      <c r="J355" s="234"/>
      <c r="K355" s="234"/>
      <c r="L355" s="236"/>
      <c r="M355" s="236"/>
    </row>
    <row r="356" spans="3:13" x14ac:dyDescent="0.15">
      <c r="C356" s="234"/>
      <c r="D356" s="234"/>
      <c r="E356" s="234"/>
      <c r="F356" s="236"/>
      <c r="G356" s="236"/>
      <c r="H356" s="234"/>
      <c r="I356" s="234"/>
      <c r="J356" s="234"/>
      <c r="K356" s="234"/>
      <c r="L356" s="236"/>
      <c r="M356" s="236"/>
    </row>
    <row r="357" spans="3:13" x14ac:dyDescent="0.15">
      <c r="C357" s="234"/>
      <c r="D357" s="234"/>
      <c r="E357" s="234"/>
      <c r="F357" s="236"/>
      <c r="G357" s="236"/>
      <c r="H357" s="234"/>
      <c r="I357" s="234"/>
      <c r="J357" s="234"/>
      <c r="K357" s="234"/>
      <c r="L357" s="236"/>
      <c r="M357" s="236"/>
    </row>
    <row r="358" spans="3:13" x14ac:dyDescent="0.15">
      <c r="C358" s="234"/>
      <c r="D358" s="234"/>
      <c r="E358" s="234"/>
      <c r="F358" s="236"/>
      <c r="G358" s="236"/>
      <c r="H358" s="234"/>
      <c r="I358" s="234"/>
      <c r="J358" s="234"/>
      <c r="K358" s="234"/>
      <c r="L358" s="236"/>
      <c r="M358" s="236"/>
    </row>
    <row r="359" spans="3:13" x14ac:dyDescent="0.15">
      <c r="C359" s="234"/>
      <c r="D359" s="234"/>
      <c r="E359" s="234"/>
      <c r="F359" s="236"/>
      <c r="G359" s="236"/>
      <c r="H359" s="234"/>
      <c r="I359" s="234"/>
      <c r="J359" s="234"/>
      <c r="K359" s="234"/>
      <c r="L359" s="236"/>
      <c r="M359" s="236"/>
    </row>
    <row r="360" spans="3:13" x14ac:dyDescent="0.15">
      <c r="C360" s="234"/>
      <c r="D360" s="234"/>
      <c r="E360" s="234"/>
      <c r="F360" s="236"/>
      <c r="G360" s="236"/>
      <c r="H360" s="234"/>
      <c r="I360" s="234"/>
      <c r="J360" s="234"/>
      <c r="K360" s="234"/>
      <c r="L360" s="236"/>
      <c r="M360" s="236"/>
    </row>
    <row r="361" spans="3:13" x14ac:dyDescent="0.15">
      <c r="C361" s="234"/>
      <c r="D361" s="234"/>
      <c r="E361" s="234"/>
      <c r="F361" s="236"/>
      <c r="G361" s="236"/>
      <c r="H361" s="234"/>
      <c r="I361" s="234"/>
      <c r="J361" s="234"/>
      <c r="K361" s="234"/>
      <c r="L361" s="236"/>
      <c r="M361" s="236"/>
    </row>
    <row r="362" spans="3:13" x14ac:dyDescent="0.15">
      <c r="C362" s="234"/>
      <c r="D362" s="234"/>
      <c r="E362" s="234"/>
      <c r="F362" s="236"/>
      <c r="G362" s="236"/>
      <c r="H362" s="234"/>
      <c r="I362" s="234"/>
      <c r="J362" s="234"/>
      <c r="K362" s="234"/>
      <c r="L362" s="236"/>
      <c r="M362" s="236"/>
    </row>
    <row r="363" spans="3:13" x14ac:dyDescent="0.15">
      <c r="C363" s="234"/>
      <c r="D363" s="234"/>
      <c r="E363" s="234"/>
      <c r="F363" s="236"/>
      <c r="G363" s="236"/>
      <c r="H363" s="234"/>
      <c r="I363" s="234"/>
      <c r="J363" s="234"/>
      <c r="K363" s="234"/>
      <c r="L363" s="236"/>
      <c r="M363" s="236"/>
    </row>
    <row r="364" spans="3:13" x14ac:dyDescent="0.15">
      <c r="C364" s="234"/>
      <c r="D364" s="234"/>
      <c r="E364" s="234"/>
      <c r="F364" s="236"/>
      <c r="G364" s="236"/>
      <c r="H364" s="234"/>
      <c r="I364" s="234"/>
      <c r="J364" s="234"/>
      <c r="K364" s="234"/>
      <c r="L364" s="236"/>
      <c r="M364" s="236"/>
    </row>
    <row r="365" spans="3:13" x14ac:dyDescent="0.15">
      <c r="C365" s="234"/>
      <c r="D365" s="234"/>
      <c r="E365" s="234"/>
      <c r="F365" s="236"/>
      <c r="G365" s="236"/>
      <c r="H365" s="234"/>
      <c r="I365" s="234"/>
      <c r="J365" s="234"/>
      <c r="K365" s="234"/>
      <c r="L365" s="236"/>
      <c r="M365" s="236"/>
    </row>
    <row r="366" spans="3:13" x14ac:dyDescent="0.15">
      <c r="C366" s="234"/>
      <c r="D366" s="234"/>
      <c r="E366" s="234"/>
      <c r="F366" s="236"/>
      <c r="G366" s="236"/>
      <c r="H366" s="234"/>
      <c r="I366" s="234"/>
      <c r="J366" s="234"/>
      <c r="K366" s="234"/>
      <c r="L366" s="236"/>
      <c r="M366" s="236"/>
    </row>
    <row r="367" spans="3:13" x14ac:dyDescent="0.15">
      <c r="C367" s="234"/>
      <c r="D367" s="234"/>
      <c r="E367" s="234"/>
      <c r="F367" s="236"/>
      <c r="G367" s="236"/>
      <c r="H367" s="234"/>
      <c r="I367" s="234"/>
      <c r="J367" s="234"/>
      <c r="K367" s="234"/>
      <c r="L367" s="236"/>
      <c r="M367" s="236"/>
    </row>
    <row r="368" spans="3:13" x14ac:dyDescent="0.15">
      <c r="C368" s="234"/>
      <c r="D368" s="234"/>
      <c r="E368" s="234"/>
      <c r="F368" s="236"/>
      <c r="G368" s="236"/>
      <c r="H368" s="234"/>
      <c r="I368" s="234"/>
      <c r="J368" s="234"/>
      <c r="K368" s="234"/>
      <c r="L368" s="236"/>
      <c r="M368" s="236"/>
    </row>
    <row r="369" spans="3:13" x14ac:dyDescent="0.15">
      <c r="C369" s="234"/>
      <c r="D369" s="234"/>
      <c r="E369" s="234"/>
      <c r="F369" s="236"/>
      <c r="G369" s="236"/>
      <c r="H369" s="234"/>
      <c r="I369" s="234"/>
      <c r="J369" s="234"/>
      <c r="K369" s="234"/>
      <c r="L369" s="236"/>
      <c r="M369" s="236"/>
    </row>
    <row r="370" spans="3:13" x14ac:dyDescent="0.15">
      <c r="C370" s="234"/>
      <c r="D370" s="234"/>
      <c r="E370" s="234"/>
      <c r="F370" s="236"/>
      <c r="G370" s="236"/>
      <c r="H370" s="234"/>
      <c r="I370" s="234"/>
      <c r="J370" s="234"/>
      <c r="K370" s="234"/>
      <c r="L370" s="236"/>
      <c r="M370" s="236"/>
    </row>
    <row r="371" spans="3:13" x14ac:dyDescent="0.15">
      <c r="C371" s="234"/>
      <c r="D371" s="234"/>
      <c r="E371" s="234"/>
      <c r="F371" s="236"/>
      <c r="G371" s="236"/>
      <c r="H371" s="234"/>
      <c r="I371" s="234"/>
      <c r="J371" s="234"/>
      <c r="K371" s="234"/>
      <c r="L371" s="236"/>
      <c r="M371" s="236"/>
    </row>
    <row r="372" spans="3:13" x14ac:dyDescent="0.15">
      <c r="C372" s="234"/>
      <c r="D372" s="234"/>
      <c r="E372" s="234"/>
      <c r="F372" s="236"/>
      <c r="G372" s="236"/>
      <c r="H372" s="234"/>
      <c r="I372" s="234"/>
      <c r="J372" s="234"/>
      <c r="K372" s="234"/>
      <c r="L372" s="236"/>
      <c r="M372" s="236"/>
    </row>
    <row r="373" spans="3:13" x14ac:dyDescent="0.15">
      <c r="C373" s="234"/>
      <c r="D373" s="234"/>
      <c r="E373" s="234"/>
      <c r="F373" s="236"/>
      <c r="G373" s="236"/>
      <c r="H373" s="234"/>
      <c r="I373" s="234"/>
      <c r="J373" s="234"/>
      <c r="K373" s="234"/>
      <c r="L373" s="236"/>
      <c r="M373" s="236"/>
    </row>
    <row r="374" spans="3:13" x14ac:dyDescent="0.15">
      <c r="C374" s="234"/>
      <c r="D374" s="234"/>
      <c r="E374" s="234"/>
      <c r="F374" s="236"/>
      <c r="G374" s="236"/>
      <c r="H374" s="234"/>
      <c r="I374" s="234"/>
      <c r="J374" s="234"/>
      <c r="K374" s="234"/>
      <c r="L374" s="236"/>
      <c r="M374" s="236"/>
    </row>
    <row r="375" spans="3:13" x14ac:dyDescent="0.15">
      <c r="C375" s="234"/>
      <c r="D375" s="234"/>
      <c r="E375" s="234"/>
      <c r="F375" s="236"/>
      <c r="G375" s="236"/>
      <c r="H375" s="234"/>
      <c r="I375" s="234"/>
      <c r="J375" s="234"/>
      <c r="K375" s="234"/>
      <c r="L375" s="236"/>
      <c r="M375" s="236"/>
    </row>
    <row r="376" spans="3:13" x14ac:dyDescent="0.15">
      <c r="C376" s="234"/>
      <c r="D376" s="234"/>
      <c r="E376" s="234"/>
      <c r="F376" s="236"/>
      <c r="G376" s="236"/>
      <c r="H376" s="234"/>
      <c r="I376" s="234"/>
      <c r="J376" s="234"/>
      <c r="K376" s="234"/>
      <c r="L376" s="236"/>
      <c r="M376" s="236"/>
    </row>
    <row r="377" spans="3:13" x14ac:dyDescent="0.15">
      <c r="C377" s="234"/>
      <c r="D377" s="234"/>
      <c r="E377" s="234"/>
      <c r="F377" s="236"/>
      <c r="G377" s="236"/>
      <c r="H377" s="234"/>
      <c r="I377" s="234"/>
      <c r="J377" s="234"/>
      <c r="K377" s="234"/>
      <c r="L377" s="236"/>
      <c r="M377" s="236"/>
    </row>
    <row r="378" spans="3:13" x14ac:dyDescent="0.15">
      <c r="C378" s="234"/>
      <c r="D378" s="234"/>
      <c r="E378" s="234"/>
      <c r="F378" s="236"/>
      <c r="G378" s="236"/>
      <c r="H378" s="234"/>
      <c r="I378" s="234"/>
      <c r="J378" s="234"/>
      <c r="K378" s="234"/>
      <c r="L378" s="236"/>
      <c r="M378" s="236"/>
    </row>
    <row r="379" spans="3:13" x14ac:dyDescent="0.15">
      <c r="C379" s="234"/>
      <c r="D379" s="234"/>
      <c r="E379" s="234"/>
      <c r="F379" s="236"/>
      <c r="G379" s="236"/>
      <c r="H379" s="234"/>
      <c r="I379" s="234"/>
      <c r="J379" s="234"/>
      <c r="K379" s="234"/>
      <c r="L379" s="236"/>
      <c r="M379" s="236"/>
    </row>
    <row r="380" spans="3:13" x14ac:dyDescent="0.15">
      <c r="C380" s="234"/>
      <c r="D380" s="234"/>
      <c r="E380" s="234"/>
      <c r="F380" s="236"/>
      <c r="G380" s="236"/>
      <c r="H380" s="234"/>
      <c r="I380" s="234"/>
      <c r="J380" s="234"/>
      <c r="K380" s="234"/>
      <c r="L380" s="236"/>
      <c r="M380" s="236"/>
    </row>
    <row r="381" spans="3:13" x14ac:dyDescent="0.15">
      <c r="C381" s="234"/>
      <c r="D381" s="234"/>
      <c r="E381" s="234"/>
      <c r="F381" s="236"/>
      <c r="G381" s="236"/>
      <c r="H381" s="234"/>
      <c r="I381" s="234"/>
      <c r="J381" s="234"/>
      <c r="K381" s="234"/>
      <c r="L381" s="236"/>
      <c r="M381" s="236"/>
    </row>
    <row r="382" spans="3:13" x14ac:dyDescent="0.15">
      <c r="C382" s="234"/>
      <c r="D382" s="234"/>
      <c r="E382" s="234"/>
      <c r="F382" s="236"/>
      <c r="G382" s="236"/>
      <c r="H382" s="234"/>
      <c r="I382" s="234"/>
      <c r="J382" s="234"/>
      <c r="K382" s="234"/>
      <c r="L382" s="236"/>
      <c r="M382" s="236"/>
    </row>
    <row r="383" spans="3:13" x14ac:dyDescent="0.15">
      <c r="C383" s="234"/>
      <c r="D383" s="234"/>
      <c r="E383" s="234"/>
      <c r="F383" s="236"/>
      <c r="G383" s="236"/>
      <c r="H383" s="234"/>
      <c r="I383" s="234"/>
      <c r="J383" s="234"/>
      <c r="K383" s="234"/>
      <c r="L383" s="236"/>
      <c r="M383" s="236"/>
    </row>
    <row r="384" spans="3:13" x14ac:dyDescent="0.15">
      <c r="C384" s="234"/>
      <c r="D384" s="234"/>
      <c r="E384" s="234"/>
      <c r="F384" s="236"/>
      <c r="G384" s="236"/>
      <c r="H384" s="234"/>
      <c r="I384" s="234"/>
      <c r="J384" s="234"/>
      <c r="K384" s="234"/>
      <c r="L384" s="236"/>
      <c r="M384" s="236"/>
    </row>
    <row r="385" spans="3:13" x14ac:dyDescent="0.15">
      <c r="C385" s="234"/>
      <c r="D385" s="234"/>
      <c r="E385" s="234"/>
      <c r="F385" s="236"/>
      <c r="G385" s="236"/>
      <c r="H385" s="234"/>
      <c r="I385" s="234"/>
      <c r="J385" s="234"/>
      <c r="K385" s="234"/>
      <c r="L385" s="236"/>
      <c r="M385" s="236"/>
    </row>
    <row r="386" spans="3:13" x14ac:dyDescent="0.15">
      <c r="C386" s="234"/>
      <c r="D386" s="234"/>
      <c r="E386" s="234"/>
      <c r="F386" s="236"/>
      <c r="G386" s="236"/>
      <c r="H386" s="234"/>
      <c r="I386" s="234"/>
      <c r="J386" s="234"/>
      <c r="K386" s="234"/>
      <c r="L386" s="236"/>
      <c r="M386" s="236"/>
    </row>
    <row r="387" spans="3:13" x14ac:dyDescent="0.15">
      <c r="C387" s="234"/>
      <c r="D387" s="234"/>
      <c r="E387" s="234"/>
      <c r="F387" s="236"/>
      <c r="G387" s="236"/>
      <c r="H387" s="234"/>
      <c r="I387" s="234"/>
      <c r="J387" s="234"/>
      <c r="K387" s="234"/>
      <c r="L387" s="236"/>
      <c r="M387" s="236"/>
    </row>
    <row r="388" spans="3:13" x14ac:dyDescent="0.15">
      <c r="C388" s="234"/>
      <c r="D388" s="234"/>
      <c r="E388" s="234"/>
      <c r="F388" s="236"/>
      <c r="G388" s="236"/>
      <c r="H388" s="234"/>
      <c r="I388" s="234"/>
      <c r="J388" s="234"/>
      <c r="K388" s="234"/>
      <c r="L388" s="236"/>
      <c r="M388" s="236"/>
    </row>
    <row r="389" spans="3:13" x14ac:dyDescent="0.15">
      <c r="C389" s="234"/>
      <c r="D389" s="234"/>
      <c r="E389" s="234"/>
      <c r="F389" s="236"/>
      <c r="G389" s="236"/>
      <c r="H389" s="234"/>
      <c r="I389" s="234"/>
      <c r="J389" s="234"/>
      <c r="K389" s="234"/>
      <c r="L389" s="236"/>
      <c r="M389" s="236"/>
    </row>
    <row r="390" spans="3:13" x14ac:dyDescent="0.15">
      <c r="C390" s="234"/>
      <c r="D390" s="234"/>
      <c r="E390" s="234"/>
      <c r="F390" s="236"/>
      <c r="G390" s="236"/>
      <c r="H390" s="234"/>
      <c r="I390" s="234"/>
      <c r="J390" s="234"/>
      <c r="K390" s="234"/>
      <c r="L390" s="236"/>
      <c r="M390" s="236"/>
    </row>
    <row r="391" spans="3:13" x14ac:dyDescent="0.15">
      <c r="C391" s="234"/>
      <c r="D391" s="234"/>
      <c r="E391" s="234"/>
      <c r="F391" s="236"/>
      <c r="G391" s="236"/>
      <c r="H391" s="234"/>
      <c r="I391" s="234"/>
      <c r="J391" s="234"/>
      <c r="K391" s="234"/>
      <c r="L391" s="236"/>
      <c r="M391" s="236"/>
    </row>
    <row r="392" spans="3:13" x14ac:dyDescent="0.15">
      <c r="C392" s="234"/>
      <c r="D392" s="234"/>
      <c r="E392" s="234"/>
      <c r="F392" s="236"/>
      <c r="G392" s="236"/>
      <c r="H392" s="234"/>
      <c r="I392" s="234"/>
      <c r="J392" s="234"/>
      <c r="K392" s="234"/>
      <c r="L392" s="236"/>
      <c r="M392" s="236"/>
    </row>
    <row r="393" spans="3:13" x14ac:dyDescent="0.15">
      <c r="C393" s="234"/>
      <c r="D393" s="234"/>
      <c r="E393" s="234"/>
      <c r="F393" s="236"/>
      <c r="G393" s="236"/>
      <c r="H393" s="234"/>
      <c r="I393" s="234"/>
      <c r="J393" s="234"/>
      <c r="K393" s="234"/>
      <c r="L393" s="236"/>
      <c r="M393" s="236"/>
    </row>
    <row r="394" spans="3:13" x14ac:dyDescent="0.15">
      <c r="C394" s="234"/>
      <c r="D394" s="234"/>
      <c r="E394" s="234"/>
      <c r="F394" s="236"/>
      <c r="G394" s="236"/>
      <c r="H394" s="234"/>
      <c r="I394" s="234"/>
      <c r="J394" s="234"/>
      <c r="K394" s="234"/>
      <c r="L394" s="236"/>
      <c r="M394" s="236"/>
    </row>
    <row r="395" spans="3:13" x14ac:dyDescent="0.15">
      <c r="C395" s="234"/>
      <c r="D395" s="234"/>
      <c r="E395" s="234"/>
      <c r="F395" s="236"/>
      <c r="G395" s="236"/>
      <c r="H395" s="234"/>
      <c r="I395" s="234"/>
      <c r="J395" s="234"/>
      <c r="K395" s="234"/>
      <c r="L395" s="236"/>
      <c r="M395" s="236"/>
    </row>
    <row r="396" spans="3:13" x14ac:dyDescent="0.15">
      <c r="C396" s="234"/>
      <c r="D396" s="234"/>
      <c r="E396" s="234"/>
      <c r="F396" s="236"/>
      <c r="G396" s="236"/>
      <c r="H396" s="234"/>
      <c r="I396" s="234"/>
      <c r="J396" s="234"/>
      <c r="K396" s="234"/>
      <c r="L396" s="236"/>
      <c r="M396" s="236"/>
    </row>
    <row r="397" spans="3:13" x14ac:dyDescent="0.15">
      <c r="C397" s="234"/>
      <c r="D397" s="234"/>
      <c r="E397" s="234"/>
      <c r="F397" s="236"/>
      <c r="G397" s="236"/>
      <c r="H397" s="234"/>
      <c r="I397" s="234"/>
      <c r="J397" s="234"/>
      <c r="K397" s="234"/>
      <c r="L397" s="236"/>
      <c r="M397" s="236"/>
    </row>
    <row r="398" spans="3:13" x14ac:dyDescent="0.15">
      <c r="C398" s="234"/>
      <c r="D398" s="234"/>
      <c r="E398" s="234"/>
      <c r="F398" s="236"/>
      <c r="G398" s="236"/>
      <c r="H398" s="234"/>
      <c r="I398" s="234"/>
      <c r="J398" s="234"/>
      <c r="K398" s="234"/>
      <c r="L398" s="236"/>
      <c r="M398" s="236"/>
    </row>
    <row r="399" spans="3:13" x14ac:dyDescent="0.15">
      <c r="C399" s="234"/>
      <c r="D399" s="234"/>
      <c r="E399" s="234"/>
      <c r="F399" s="236"/>
      <c r="G399" s="236"/>
      <c r="H399" s="234"/>
      <c r="I399" s="234"/>
      <c r="J399" s="234"/>
      <c r="K399" s="234"/>
      <c r="L399" s="236"/>
      <c r="M399" s="236"/>
    </row>
    <row r="400" spans="3:13" x14ac:dyDescent="0.15">
      <c r="C400" s="234"/>
      <c r="D400" s="234"/>
      <c r="E400" s="234"/>
      <c r="F400" s="236"/>
      <c r="G400" s="236"/>
      <c r="H400" s="234"/>
      <c r="I400" s="234"/>
      <c r="J400" s="234"/>
      <c r="K400" s="234"/>
      <c r="L400" s="236"/>
      <c r="M400" s="236"/>
    </row>
    <row r="401" spans="3:13" x14ac:dyDescent="0.15">
      <c r="C401" s="234"/>
      <c r="D401" s="234"/>
      <c r="E401" s="234"/>
      <c r="F401" s="236"/>
      <c r="G401" s="236"/>
      <c r="H401" s="234"/>
      <c r="I401" s="234"/>
      <c r="J401" s="234"/>
      <c r="K401" s="234"/>
      <c r="L401" s="236"/>
      <c r="M401" s="236"/>
    </row>
    <row r="402" spans="3:13" x14ac:dyDescent="0.15">
      <c r="C402" s="234"/>
      <c r="D402" s="234"/>
      <c r="E402" s="234"/>
      <c r="F402" s="236"/>
      <c r="G402" s="236"/>
      <c r="H402" s="234"/>
      <c r="I402" s="234"/>
      <c r="J402" s="234"/>
      <c r="K402" s="234"/>
      <c r="L402" s="236"/>
      <c r="M402" s="236"/>
    </row>
    <row r="403" spans="3:13" x14ac:dyDescent="0.15">
      <c r="C403" s="234"/>
      <c r="D403" s="234"/>
      <c r="E403" s="234"/>
      <c r="F403" s="236"/>
      <c r="G403" s="236"/>
      <c r="H403" s="234"/>
      <c r="I403" s="234"/>
      <c r="J403" s="234"/>
      <c r="K403" s="234"/>
      <c r="L403" s="236"/>
      <c r="M403" s="236"/>
    </row>
    <row r="404" spans="3:13" x14ac:dyDescent="0.15">
      <c r="C404" s="234"/>
      <c r="D404" s="234"/>
      <c r="E404" s="234"/>
      <c r="F404" s="236"/>
      <c r="G404" s="236"/>
      <c r="H404" s="234"/>
      <c r="I404" s="234"/>
      <c r="J404" s="234"/>
      <c r="K404" s="234"/>
      <c r="L404" s="236"/>
      <c r="M404" s="236"/>
    </row>
    <row r="405" spans="3:13" x14ac:dyDescent="0.15">
      <c r="C405" s="234"/>
      <c r="D405" s="234"/>
      <c r="E405" s="234"/>
      <c r="F405" s="236"/>
      <c r="G405" s="236"/>
      <c r="H405" s="234"/>
      <c r="I405" s="234"/>
      <c r="J405" s="234"/>
      <c r="K405" s="234"/>
      <c r="L405" s="236"/>
      <c r="M405" s="236"/>
    </row>
    <row r="406" spans="3:13" x14ac:dyDescent="0.15">
      <c r="C406" s="234"/>
      <c r="D406" s="234"/>
      <c r="E406" s="234"/>
      <c r="F406" s="236"/>
      <c r="G406" s="236"/>
      <c r="H406" s="234"/>
      <c r="I406" s="234"/>
      <c r="J406" s="234"/>
      <c r="K406" s="234"/>
      <c r="L406" s="236"/>
      <c r="M406" s="236"/>
    </row>
    <row r="407" spans="3:13" x14ac:dyDescent="0.15">
      <c r="C407" s="234"/>
      <c r="D407" s="234"/>
      <c r="E407" s="234"/>
      <c r="F407" s="236"/>
      <c r="G407" s="236"/>
      <c r="H407" s="234"/>
      <c r="I407" s="234"/>
      <c r="J407" s="234"/>
      <c r="K407" s="234"/>
      <c r="L407" s="236"/>
      <c r="M407" s="236"/>
    </row>
    <row r="408" spans="3:13" x14ac:dyDescent="0.15">
      <c r="C408" s="234"/>
      <c r="D408" s="234"/>
      <c r="E408" s="234"/>
      <c r="F408" s="236"/>
      <c r="G408" s="236"/>
      <c r="H408" s="234"/>
      <c r="I408" s="234"/>
      <c r="J408" s="234"/>
      <c r="K408" s="234"/>
      <c r="L408" s="236"/>
      <c r="M408" s="236"/>
    </row>
    <row r="409" spans="3:13" x14ac:dyDescent="0.15">
      <c r="C409" s="234"/>
      <c r="D409" s="234"/>
      <c r="E409" s="234"/>
      <c r="F409" s="236"/>
      <c r="G409" s="236"/>
      <c r="H409" s="234"/>
      <c r="I409" s="234"/>
      <c r="J409" s="234"/>
      <c r="K409" s="234"/>
      <c r="L409" s="236"/>
      <c r="M409" s="236"/>
    </row>
    <row r="410" spans="3:13" x14ac:dyDescent="0.15">
      <c r="C410" s="234"/>
      <c r="D410" s="234"/>
      <c r="E410" s="234"/>
      <c r="F410" s="236"/>
      <c r="G410" s="236"/>
      <c r="H410" s="234"/>
      <c r="I410" s="234"/>
      <c r="J410" s="234"/>
      <c r="K410" s="234"/>
      <c r="L410" s="236"/>
      <c r="M410" s="236"/>
    </row>
    <row r="411" spans="3:13" x14ac:dyDescent="0.15">
      <c r="C411" s="234"/>
      <c r="D411" s="234"/>
      <c r="E411" s="234"/>
      <c r="F411" s="236"/>
      <c r="G411" s="236"/>
      <c r="H411" s="234"/>
      <c r="I411" s="234"/>
      <c r="J411" s="234"/>
      <c r="K411" s="234"/>
      <c r="L411" s="236"/>
      <c r="M411" s="236"/>
    </row>
    <row r="412" spans="3:13" x14ac:dyDescent="0.15">
      <c r="C412" s="234"/>
      <c r="D412" s="234"/>
      <c r="E412" s="234"/>
      <c r="F412" s="236"/>
      <c r="G412" s="236"/>
      <c r="H412" s="234"/>
      <c r="I412" s="234"/>
      <c r="J412" s="234"/>
      <c r="K412" s="234"/>
      <c r="L412" s="236"/>
      <c r="M412" s="236"/>
    </row>
    <row r="413" spans="3:13" x14ac:dyDescent="0.15">
      <c r="C413" s="234"/>
      <c r="D413" s="234"/>
      <c r="E413" s="234"/>
      <c r="F413" s="236"/>
      <c r="G413" s="236"/>
      <c r="H413" s="234"/>
      <c r="I413" s="234"/>
      <c r="J413" s="234"/>
      <c r="K413" s="234"/>
      <c r="L413" s="236"/>
      <c r="M413" s="236"/>
    </row>
    <row r="414" spans="3:13" x14ac:dyDescent="0.15">
      <c r="C414" s="234"/>
      <c r="D414" s="234"/>
      <c r="E414" s="234"/>
      <c r="F414" s="236"/>
      <c r="G414" s="236"/>
      <c r="H414" s="234"/>
      <c r="I414" s="234"/>
      <c r="J414" s="234"/>
      <c r="K414" s="234"/>
      <c r="L414" s="236"/>
      <c r="M414" s="236"/>
    </row>
    <row r="415" spans="3:13" x14ac:dyDescent="0.15">
      <c r="C415" s="234"/>
      <c r="D415" s="234"/>
      <c r="E415" s="234"/>
      <c r="F415" s="236"/>
      <c r="G415" s="236"/>
      <c r="H415" s="234"/>
      <c r="I415" s="234"/>
      <c r="J415" s="234"/>
      <c r="K415" s="234"/>
      <c r="L415" s="236"/>
      <c r="M415" s="236"/>
    </row>
    <row r="416" spans="3:13" x14ac:dyDescent="0.15">
      <c r="C416" s="234"/>
      <c r="D416" s="234"/>
      <c r="E416" s="234"/>
      <c r="F416" s="236"/>
      <c r="G416" s="236"/>
      <c r="H416" s="234"/>
      <c r="I416" s="234"/>
      <c r="J416" s="234"/>
      <c r="K416" s="234"/>
      <c r="L416" s="236"/>
      <c r="M416" s="236"/>
    </row>
    <row r="417" spans="3:13" x14ac:dyDescent="0.15">
      <c r="C417" s="234"/>
      <c r="D417" s="234"/>
      <c r="E417" s="234"/>
      <c r="F417" s="236"/>
      <c r="G417" s="236"/>
      <c r="H417" s="234"/>
      <c r="I417" s="234"/>
      <c r="J417" s="234"/>
      <c r="K417" s="234"/>
      <c r="L417" s="236"/>
      <c r="M417" s="236"/>
    </row>
    <row r="418" spans="3:13" x14ac:dyDescent="0.15">
      <c r="C418" s="234"/>
      <c r="D418" s="234"/>
      <c r="E418" s="234"/>
      <c r="F418" s="236"/>
      <c r="G418" s="236"/>
      <c r="H418" s="234"/>
      <c r="I418" s="234"/>
      <c r="J418" s="234"/>
      <c r="K418" s="234"/>
      <c r="L418" s="236"/>
      <c r="M418" s="236"/>
    </row>
    <row r="419" spans="3:13" x14ac:dyDescent="0.15">
      <c r="C419" s="234"/>
      <c r="D419" s="234"/>
      <c r="E419" s="234"/>
      <c r="F419" s="236"/>
      <c r="G419" s="236"/>
      <c r="H419" s="234"/>
      <c r="I419" s="234"/>
      <c r="J419" s="234"/>
      <c r="K419" s="234"/>
      <c r="L419" s="236"/>
      <c r="M419" s="236"/>
    </row>
    <row r="420" spans="3:13" x14ac:dyDescent="0.15">
      <c r="C420" s="234"/>
      <c r="D420" s="234"/>
      <c r="E420" s="234"/>
      <c r="F420" s="236"/>
      <c r="G420" s="236"/>
      <c r="H420" s="234"/>
      <c r="I420" s="234"/>
      <c r="J420" s="234"/>
      <c r="K420" s="234"/>
      <c r="L420" s="236"/>
      <c r="M420" s="236"/>
    </row>
    <row r="421" spans="3:13" x14ac:dyDescent="0.15">
      <c r="C421" s="234"/>
      <c r="D421" s="234"/>
      <c r="E421" s="234"/>
      <c r="F421" s="236"/>
      <c r="G421" s="236"/>
      <c r="H421" s="234"/>
      <c r="I421" s="234"/>
      <c r="J421" s="234"/>
      <c r="K421" s="234"/>
      <c r="L421" s="236"/>
      <c r="M421" s="236"/>
    </row>
    <row r="422" spans="3:13" x14ac:dyDescent="0.15">
      <c r="C422" s="234"/>
      <c r="D422" s="234"/>
      <c r="E422" s="234"/>
      <c r="F422" s="236"/>
      <c r="G422" s="236"/>
      <c r="H422" s="234"/>
      <c r="I422" s="234"/>
      <c r="J422" s="234"/>
      <c r="K422" s="234"/>
      <c r="L422" s="236"/>
      <c r="M422" s="236"/>
    </row>
    <row r="423" spans="3:13" x14ac:dyDescent="0.15">
      <c r="C423" s="234"/>
      <c r="D423" s="234"/>
      <c r="E423" s="234"/>
      <c r="F423" s="236"/>
      <c r="G423" s="236"/>
      <c r="H423" s="234"/>
      <c r="I423" s="234"/>
      <c r="J423" s="234"/>
      <c r="K423" s="234"/>
      <c r="L423" s="236"/>
      <c r="M423" s="236"/>
    </row>
    <row r="424" spans="3:13" x14ac:dyDescent="0.15">
      <c r="C424" s="234"/>
      <c r="D424" s="234"/>
      <c r="E424" s="234"/>
      <c r="F424" s="236"/>
      <c r="G424" s="236"/>
      <c r="H424" s="234"/>
      <c r="I424" s="234"/>
      <c r="J424" s="234"/>
      <c r="K424" s="234"/>
      <c r="L424" s="236"/>
      <c r="M424" s="236"/>
    </row>
    <row r="425" spans="3:13" x14ac:dyDescent="0.15">
      <c r="C425" s="234"/>
      <c r="D425" s="234"/>
      <c r="E425" s="234"/>
      <c r="F425" s="236"/>
      <c r="G425" s="236"/>
      <c r="H425" s="234"/>
      <c r="I425" s="234"/>
      <c r="J425" s="234"/>
      <c r="K425" s="234"/>
      <c r="L425" s="236"/>
      <c r="M425" s="236"/>
    </row>
    <row r="426" spans="3:13" x14ac:dyDescent="0.15">
      <c r="C426" s="234"/>
      <c r="D426" s="234"/>
      <c r="E426" s="234"/>
      <c r="F426" s="236"/>
      <c r="G426" s="236"/>
      <c r="H426" s="234"/>
      <c r="I426" s="234"/>
      <c r="J426" s="234"/>
      <c r="K426" s="234"/>
      <c r="L426" s="236"/>
      <c r="M426" s="236"/>
    </row>
    <row r="427" spans="3:13" x14ac:dyDescent="0.15">
      <c r="C427" s="234"/>
      <c r="D427" s="234"/>
      <c r="E427" s="234"/>
      <c r="F427" s="236"/>
      <c r="G427" s="236"/>
      <c r="H427" s="234"/>
      <c r="I427" s="234"/>
      <c r="J427" s="234"/>
      <c r="K427" s="234"/>
      <c r="L427" s="236"/>
      <c r="M427" s="236"/>
    </row>
    <row r="428" spans="3:13" x14ac:dyDescent="0.15">
      <c r="C428" s="234"/>
      <c r="D428" s="234"/>
      <c r="E428" s="234"/>
      <c r="F428" s="236"/>
      <c r="G428" s="236"/>
      <c r="H428" s="234"/>
      <c r="I428" s="234"/>
      <c r="J428" s="234"/>
      <c r="K428" s="234"/>
      <c r="L428" s="236"/>
      <c r="M428" s="236"/>
    </row>
    <row r="429" spans="3:13" x14ac:dyDescent="0.15">
      <c r="C429" s="234"/>
      <c r="D429" s="234"/>
      <c r="E429" s="234"/>
      <c r="F429" s="236"/>
      <c r="G429" s="236"/>
      <c r="H429" s="234"/>
      <c r="I429" s="234"/>
      <c r="J429" s="234"/>
      <c r="K429" s="234"/>
      <c r="L429" s="236"/>
      <c r="M429" s="236"/>
    </row>
    <row r="430" spans="3:13" x14ac:dyDescent="0.15">
      <c r="C430" s="234"/>
      <c r="D430" s="234"/>
      <c r="E430" s="234"/>
      <c r="F430" s="236"/>
      <c r="G430" s="236"/>
      <c r="H430" s="234"/>
      <c r="I430" s="234"/>
      <c r="J430" s="234"/>
      <c r="K430" s="234"/>
      <c r="L430" s="236"/>
      <c r="M430" s="236"/>
    </row>
    <row r="431" spans="3:13" x14ac:dyDescent="0.15">
      <c r="C431" s="234"/>
      <c r="D431" s="234"/>
      <c r="E431" s="234"/>
      <c r="F431" s="236"/>
      <c r="G431" s="236"/>
      <c r="H431" s="234"/>
      <c r="I431" s="234"/>
      <c r="J431" s="234"/>
      <c r="K431" s="234"/>
      <c r="L431" s="236"/>
      <c r="M431" s="236"/>
    </row>
    <row r="432" spans="3:13" x14ac:dyDescent="0.15">
      <c r="C432" s="234"/>
      <c r="D432" s="234"/>
      <c r="E432" s="234"/>
      <c r="F432" s="236"/>
      <c r="G432" s="236"/>
      <c r="H432" s="234"/>
      <c r="I432" s="234"/>
      <c r="J432" s="234"/>
      <c r="K432" s="234"/>
      <c r="L432" s="236"/>
      <c r="M432" s="236"/>
    </row>
    <row r="433" spans="3:13" x14ac:dyDescent="0.15">
      <c r="C433" s="234"/>
      <c r="D433" s="234"/>
      <c r="E433" s="234"/>
      <c r="F433" s="236"/>
      <c r="G433" s="236"/>
      <c r="H433" s="234"/>
      <c r="I433" s="234"/>
      <c r="J433" s="234"/>
      <c r="K433" s="234"/>
      <c r="L433" s="236"/>
      <c r="M433" s="236"/>
    </row>
    <row r="434" spans="3:13" x14ac:dyDescent="0.15">
      <c r="C434" s="234"/>
      <c r="D434" s="234"/>
      <c r="E434" s="234"/>
      <c r="F434" s="236"/>
      <c r="G434" s="236"/>
      <c r="H434" s="234"/>
      <c r="I434" s="234"/>
      <c r="J434" s="234"/>
      <c r="K434" s="234"/>
      <c r="L434" s="236"/>
      <c r="M434" s="236"/>
    </row>
    <row r="435" spans="3:13" x14ac:dyDescent="0.15">
      <c r="C435" s="234"/>
      <c r="D435" s="234"/>
      <c r="E435" s="234"/>
      <c r="F435" s="236"/>
      <c r="G435" s="236"/>
      <c r="H435" s="234"/>
      <c r="I435" s="234"/>
      <c r="J435" s="234"/>
      <c r="K435" s="234"/>
      <c r="L435" s="236"/>
      <c r="M435" s="236"/>
    </row>
    <row r="436" spans="3:13" x14ac:dyDescent="0.15">
      <c r="C436" s="234"/>
      <c r="D436" s="234"/>
      <c r="E436" s="234"/>
      <c r="F436" s="236"/>
      <c r="G436" s="236"/>
      <c r="H436" s="234"/>
      <c r="I436" s="234"/>
      <c r="J436" s="234"/>
      <c r="K436" s="234"/>
      <c r="L436" s="236"/>
      <c r="M436" s="236"/>
    </row>
    <row r="437" spans="3:13" x14ac:dyDescent="0.15">
      <c r="C437" s="234"/>
      <c r="D437" s="234"/>
      <c r="E437" s="234"/>
      <c r="F437" s="236"/>
      <c r="G437" s="236"/>
      <c r="H437" s="234"/>
      <c r="I437" s="234"/>
      <c r="J437" s="234"/>
      <c r="K437" s="234"/>
      <c r="L437" s="236"/>
      <c r="M437" s="236"/>
    </row>
    <row r="438" spans="3:13" x14ac:dyDescent="0.15">
      <c r="C438" s="234"/>
      <c r="D438" s="234"/>
      <c r="E438" s="234"/>
      <c r="F438" s="236"/>
      <c r="G438" s="236"/>
      <c r="H438" s="234"/>
      <c r="I438" s="234"/>
      <c r="J438" s="234"/>
      <c r="K438" s="234"/>
      <c r="L438" s="236"/>
      <c r="M438" s="236"/>
    </row>
    <row r="439" spans="3:13" x14ac:dyDescent="0.15">
      <c r="C439" s="234"/>
      <c r="D439" s="234"/>
      <c r="E439" s="234"/>
      <c r="F439" s="236"/>
      <c r="G439" s="236"/>
      <c r="H439" s="234"/>
      <c r="I439" s="234"/>
      <c r="J439" s="234"/>
      <c r="K439" s="234"/>
      <c r="L439" s="236"/>
      <c r="M439" s="236"/>
    </row>
    <row r="440" spans="3:13" x14ac:dyDescent="0.15">
      <c r="C440" s="234"/>
      <c r="D440" s="234"/>
      <c r="E440" s="234"/>
      <c r="F440" s="236"/>
      <c r="G440" s="236"/>
      <c r="H440" s="234"/>
      <c r="I440" s="234"/>
      <c r="J440" s="234"/>
      <c r="K440" s="234"/>
      <c r="L440" s="236"/>
      <c r="M440" s="236"/>
    </row>
    <row r="441" spans="3:13" x14ac:dyDescent="0.15">
      <c r="C441" s="234"/>
      <c r="D441" s="234"/>
      <c r="E441" s="234"/>
      <c r="F441" s="236"/>
      <c r="G441" s="236"/>
      <c r="H441" s="234"/>
      <c r="I441" s="234"/>
      <c r="J441" s="234"/>
      <c r="K441" s="234"/>
      <c r="L441" s="236"/>
      <c r="M441" s="236"/>
    </row>
    <row r="442" spans="3:13" x14ac:dyDescent="0.15">
      <c r="C442" s="234"/>
      <c r="D442" s="234"/>
      <c r="E442" s="234"/>
      <c r="F442" s="236"/>
      <c r="G442" s="236"/>
      <c r="H442" s="234"/>
      <c r="I442" s="234"/>
      <c r="J442" s="234"/>
      <c r="K442" s="234"/>
      <c r="L442" s="236"/>
      <c r="M442" s="236"/>
    </row>
    <row r="443" spans="3:13" x14ac:dyDescent="0.15">
      <c r="C443" s="234"/>
      <c r="D443" s="234"/>
      <c r="E443" s="234"/>
      <c r="F443" s="236"/>
      <c r="G443" s="236"/>
      <c r="H443" s="234"/>
      <c r="I443" s="234"/>
      <c r="J443" s="234"/>
      <c r="K443" s="234"/>
      <c r="L443" s="236"/>
      <c r="M443" s="236"/>
    </row>
    <row r="444" spans="3:13" x14ac:dyDescent="0.15">
      <c r="C444" s="234"/>
      <c r="D444" s="234"/>
      <c r="E444" s="234"/>
      <c r="F444" s="236"/>
      <c r="G444" s="236"/>
      <c r="H444" s="234"/>
      <c r="I444" s="234"/>
      <c r="J444" s="234"/>
      <c r="K444" s="234"/>
      <c r="L444" s="236"/>
      <c r="M444" s="236"/>
    </row>
    <row r="445" spans="3:13" x14ac:dyDescent="0.15">
      <c r="C445" s="234"/>
      <c r="D445" s="234"/>
      <c r="E445" s="234"/>
      <c r="F445" s="236"/>
      <c r="G445" s="236"/>
      <c r="H445" s="234"/>
      <c r="I445" s="234"/>
      <c r="J445" s="234"/>
      <c r="K445" s="234"/>
      <c r="L445" s="236"/>
      <c r="M445" s="236"/>
    </row>
    <row r="446" spans="3:13" x14ac:dyDescent="0.15">
      <c r="C446" s="234"/>
      <c r="D446" s="234"/>
      <c r="E446" s="234"/>
      <c r="F446" s="236"/>
      <c r="G446" s="236"/>
      <c r="H446" s="234"/>
      <c r="I446" s="234"/>
      <c r="J446" s="234"/>
      <c r="K446" s="234"/>
      <c r="L446" s="236"/>
      <c r="M446" s="236"/>
    </row>
    <row r="447" spans="3:13" x14ac:dyDescent="0.15">
      <c r="C447" s="234"/>
      <c r="D447" s="234"/>
      <c r="E447" s="234"/>
      <c r="F447" s="236"/>
      <c r="G447" s="236"/>
      <c r="H447" s="234"/>
      <c r="I447" s="234"/>
      <c r="J447" s="234"/>
      <c r="K447" s="234"/>
      <c r="L447" s="236"/>
      <c r="M447" s="236"/>
    </row>
    <row r="448" spans="3:13" x14ac:dyDescent="0.15">
      <c r="C448" s="234"/>
      <c r="D448" s="234"/>
      <c r="E448" s="234"/>
      <c r="F448" s="236"/>
      <c r="G448" s="236"/>
      <c r="H448" s="234"/>
      <c r="I448" s="234"/>
      <c r="J448" s="234"/>
      <c r="K448" s="234"/>
      <c r="L448" s="236"/>
      <c r="M448" s="236"/>
    </row>
    <row r="449" spans="3:13" x14ac:dyDescent="0.15">
      <c r="C449" s="234"/>
      <c r="D449" s="234"/>
      <c r="E449" s="234"/>
      <c r="F449" s="236"/>
      <c r="G449" s="236"/>
      <c r="H449" s="234"/>
      <c r="I449" s="234"/>
      <c r="J449" s="234"/>
      <c r="K449" s="234"/>
      <c r="L449" s="236"/>
      <c r="M449" s="236"/>
    </row>
    <row r="450" spans="3:13" x14ac:dyDescent="0.15">
      <c r="C450" s="234"/>
      <c r="D450" s="234"/>
      <c r="E450" s="234"/>
      <c r="F450" s="236"/>
      <c r="G450" s="236"/>
      <c r="H450" s="234"/>
      <c r="I450" s="234"/>
      <c r="J450" s="234"/>
      <c r="K450" s="234"/>
      <c r="L450" s="236"/>
      <c r="M450" s="236"/>
    </row>
    <row r="451" spans="3:13" x14ac:dyDescent="0.15">
      <c r="C451" s="234"/>
      <c r="D451" s="234"/>
      <c r="E451" s="234"/>
      <c r="F451" s="236"/>
      <c r="G451" s="236"/>
      <c r="H451" s="234"/>
      <c r="I451" s="234"/>
      <c r="J451" s="234"/>
      <c r="K451" s="234"/>
      <c r="L451" s="236"/>
      <c r="M451" s="236"/>
    </row>
    <row r="452" spans="3:13" x14ac:dyDescent="0.15">
      <c r="C452" s="234"/>
      <c r="D452" s="234"/>
      <c r="E452" s="234"/>
      <c r="F452" s="236"/>
      <c r="G452" s="236"/>
      <c r="H452" s="234"/>
      <c r="I452" s="234"/>
      <c r="J452" s="234"/>
      <c r="K452" s="234"/>
      <c r="L452" s="236"/>
      <c r="M452" s="236"/>
    </row>
    <row r="453" spans="3:13" x14ac:dyDescent="0.15">
      <c r="C453" s="234"/>
      <c r="D453" s="234"/>
      <c r="E453" s="234"/>
      <c r="F453" s="236"/>
      <c r="G453" s="236"/>
      <c r="H453" s="234"/>
      <c r="I453" s="234"/>
      <c r="J453" s="234"/>
      <c r="K453" s="234"/>
      <c r="L453" s="236"/>
      <c r="M453" s="236"/>
    </row>
    <row r="454" spans="3:13" x14ac:dyDescent="0.15">
      <c r="C454" s="234"/>
      <c r="D454" s="234"/>
      <c r="E454" s="234"/>
      <c r="F454" s="236"/>
      <c r="G454" s="236"/>
      <c r="H454" s="234"/>
      <c r="I454" s="234"/>
      <c r="J454" s="234"/>
      <c r="K454" s="234"/>
      <c r="L454" s="236"/>
      <c r="M454" s="236"/>
    </row>
    <row r="455" spans="3:13" x14ac:dyDescent="0.15">
      <c r="C455" s="234"/>
      <c r="D455" s="234"/>
      <c r="E455" s="234"/>
      <c r="F455" s="236"/>
      <c r="G455" s="236"/>
      <c r="H455" s="234"/>
      <c r="I455" s="234"/>
      <c r="J455" s="234"/>
      <c r="K455" s="234"/>
      <c r="L455" s="236"/>
      <c r="M455" s="236"/>
    </row>
    <row r="456" spans="3:13" x14ac:dyDescent="0.15">
      <c r="C456" s="234"/>
      <c r="D456" s="234"/>
      <c r="E456" s="234"/>
      <c r="F456" s="236"/>
      <c r="G456" s="236"/>
      <c r="H456" s="234"/>
      <c r="I456" s="234"/>
      <c r="J456" s="234"/>
      <c r="K456" s="234"/>
      <c r="L456" s="236"/>
      <c r="M456" s="236"/>
    </row>
    <row r="457" spans="3:13" x14ac:dyDescent="0.15">
      <c r="C457" s="234"/>
      <c r="D457" s="234"/>
      <c r="E457" s="234"/>
      <c r="F457" s="236"/>
      <c r="G457" s="236"/>
      <c r="H457" s="234"/>
      <c r="I457" s="234"/>
      <c r="J457" s="234"/>
      <c r="K457" s="234"/>
      <c r="L457" s="236"/>
      <c r="M457" s="236"/>
    </row>
    <row r="458" spans="3:13" x14ac:dyDescent="0.15">
      <c r="C458" s="234"/>
      <c r="D458" s="234"/>
      <c r="E458" s="234"/>
      <c r="F458" s="236"/>
      <c r="G458" s="236"/>
      <c r="H458" s="234"/>
      <c r="I458" s="234"/>
      <c r="J458" s="234"/>
      <c r="K458" s="234"/>
      <c r="L458" s="236"/>
      <c r="M458" s="236"/>
    </row>
    <row r="459" spans="3:13" x14ac:dyDescent="0.15">
      <c r="C459" s="234"/>
      <c r="D459" s="234"/>
      <c r="E459" s="234"/>
      <c r="F459" s="236"/>
      <c r="G459" s="236"/>
      <c r="H459" s="234"/>
      <c r="I459" s="234"/>
      <c r="J459" s="234"/>
      <c r="K459" s="234"/>
      <c r="L459" s="236"/>
      <c r="M459" s="236"/>
    </row>
    <row r="460" spans="3:13" x14ac:dyDescent="0.15">
      <c r="C460" s="234"/>
      <c r="D460" s="234"/>
      <c r="E460" s="234"/>
      <c r="F460" s="236"/>
      <c r="G460" s="236"/>
      <c r="H460" s="234"/>
      <c r="I460" s="234"/>
      <c r="J460" s="234"/>
      <c r="K460" s="234"/>
      <c r="L460" s="236"/>
      <c r="M460" s="236"/>
    </row>
    <row r="461" spans="3:13" x14ac:dyDescent="0.15">
      <c r="C461" s="234"/>
      <c r="D461" s="234"/>
      <c r="E461" s="234"/>
      <c r="F461" s="236"/>
      <c r="G461" s="236"/>
      <c r="H461" s="234"/>
      <c r="I461" s="234"/>
      <c r="J461" s="234"/>
      <c r="K461" s="234"/>
      <c r="L461" s="236"/>
      <c r="M461" s="236"/>
    </row>
    <row r="462" spans="3:13" x14ac:dyDescent="0.15">
      <c r="C462" s="234"/>
      <c r="D462" s="234"/>
      <c r="E462" s="234"/>
      <c r="F462" s="236"/>
      <c r="G462" s="236"/>
      <c r="H462" s="234"/>
      <c r="I462" s="234"/>
      <c r="J462" s="234"/>
      <c r="K462" s="234"/>
      <c r="L462" s="236"/>
      <c r="M462" s="236"/>
    </row>
    <row r="463" spans="3:13" x14ac:dyDescent="0.15">
      <c r="C463" s="234"/>
      <c r="D463" s="234"/>
      <c r="E463" s="234"/>
      <c r="F463" s="236"/>
      <c r="G463" s="236"/>
      <c r="H463" s="234"/>
      <c r="I463" s="234"/>
      <c r="J463" s="234"/>
      <c r="K463" s="234"/>
      <c r="L463" s="236"/>
      <c r="M463" s="236"/>
    </row>
    <row r="464" spans="3:13" x14ac:dyDescent="0.15">
      <c r="C464" s="234"/>
      <c r="D464" s="234"/>
      <c r="E464" s="234"/>
      <c r="F464" s="236"/>
      <c r="G464" s="236"/>
      <c r="H464" s="234"/>
      <c r="I464" s="234"/>
      <c r="J464" s="234"/>
      <c r="K464" s="234"/>
      <c r="L464" s="236"/>
      <c r="M464" s="236"/>
    </row>
    <row r="465" spans="3:13" x14ac:dyDescent="0.15">
      <c r="C465" s="234"/>
      <c r="D465" s="234"/>
      <c r="E465" s="234"/>
      <c r="F465" s="236"/>
      <c r="G465" s="236"/>
      <c r="H465" s="234"/>
      <c r="I465" s="234"/>
      <c r="J465" s="234"/>
      <c r="K465" s="234"/>
      <c r="L465" s="236"/>
      <c r="M465" s="236"/>
    </row>
    <row r="466" spans="3:13" x14ac:dyDescent="0.15">
      <c r="C466" s="234"/>
      <c r="D466" s="234"/>
      <c r="E466" s="234"/>
      <c r="F466" s="236"/>
      <c r="G466" s="236"/>
      <c r="H466" s="234"/>
      <c r="I466" s="234"/>
      <c r="J466" s="234"/>
      <c r="K466" s="234"/>
      <c r="L466" s="236"/>
      <c r="M466" s="236"/>
    </row>
    <row r="467" spans="3:13" x14ac:dyDescent="0.15">
      <c r="C467" s="234"/>
      <c r="D467" s="234"/>
      <c r="E467" s="234"/>
      <c r="F467" s="236"/>
      <c r="G467" s="236"/>
      <c r="H467" s="234"/>
      <c r="I467" s="234"/>
      <c r="J467" s="234"/>
      <c r="K467" s="234"/>
      <c r="L467" s="236"/>
      <c r="M467" s="236"/>
    </row>
    <row r="468" spans="3:13" x14ac:dyDescent="0.15">
      <c r="C468" s="234"/>
      <c r="D468" s="234"/>
      <c r="E468" s="234"/>
      <c r="F468" s="236"/>
      <c r="G468" s="236"/>
      <c r="H468" s="234"/>
      <c r="I468" s="234"/>
      <c r="J468" s="234"/>
      <c r="K468" s="234"/>
      <c r="L468" s="236"/>
      <c r="M468" s="236"/>
    </row>
    <row r="469" spans="3:13" x14ac:dyDescent="0.15">
      <c r="C469" s="234"/>
      <c r="D469" s="234"/>
      <c r="E469" s="234"/>
      <c r="F469" s="236"/>
      <c r="G469" s="236"/>
      <c r="H469" s="234"/>
      <c r="I469" s="234"/>
      <c r="J469" s="234"/>
      <c r="K469" s="234"/>
      <c r="L469" s="236"/>
      <c r="M469" s="236"/>
    </row>
    <row r="470" spans="3:13" x14ac:dyDescent="0.15">
      <c r="C470" s="234"/>
      <c r="D470" s="234"/>
      <c r="E470" s="234"/>
      <c r="F470" s="236"/>
      <c r="G470" s="236"/>
      <c r="H470" s="234"/>
      <c r="I470" s="234"/>
      <c r="J470" s="234"/>
      <c r="K470" s="234"/>
      <c r="L470" s="236"/>
      <c r="M470" s="236"/>
    </row>
    <row r="471" spans="3:13" x14ac:dyDescent="0.15">
      <c r="C471" s="234"/>
      <c r="D471" s="234"/>
      <c r="E471" s="234"/>
      <c r="F471" s="236"/>
      <c r="G471" s="236"/>
      <c r="H471" s="234"/>
      <c r="I471" s="234"/>
      <c r="J471" s="234"/>
      <c r="K471" s="234"/>
      <c r="L471" s="236"/>
      <c r="M471" s="236"/>
    </row>
    <row r="472" spans="3:13" x14ac:dyDescent="0.15">
      <c r="C472" s="234"/>
      <c r="D472" s="234"/>
      <c r="E472" s="234"/>
      <c r="F472" s="236"/>
      <c r="G472" s="236"/>
      <c r="H472" s="234"/>
      <c r="I472" s="234"/>
      <c r="J472" s="234"/>
      <c r="K472" s="234"/>
      <c r="L472" s="236"/>
      <c r="M472" s="236"/>
    </row>
    <row r="473" spans="3:13" x14ac:dyDescent="0.15">
      <c r="C473" s="234"/>
      <c r="D473" s="234"/>
      <c r="E473" s="234"/>
      <c r="F473" s="236"/>
      <c r="G473" s="236"/>
      <c r="H473" s="234"/>
      <c r="I473" s="234"/>
      <c r="J473" s="234"/>
      <c r="K473" s="234"/>
      <c r="L473" s="236"/>
      <c r="M473" s="236"/>
    </row>
    <row r="474" spans="3:13" x14ac:dyDescent="0.15">
      <c r="C474" s="234"/>
      <c r="D474" s="234"/>
      <c r="E474" s="234"/>
      <c r="F474" s="236"/>
      <c r="G474" s="236"/>
      <c r="H474" s="234"/>
      <c r="I474" s="234"/>
      <c r="J474" s="234"/>
      <c r="K474" s="234"/>
      <c r="L474" s="236"/>
      <c r="M474" s="236"/>
    </row>
    <row r="475" spans="3:13" x14ac:dyDescent="0.15">
      <c r="C475" s="234"/>
      <c r="D475" s="234"/>
      <c r="E475" s="234"/>
      <c r="F475" s="236"/>
      <c r="G475" s="236"/>
      <c r="H475" s="234"/>
      <c r="I475" s="234"/>
      <c r="J475" s="234"/>
      <c r="K475" s="234"/>
      <c r="L475" s="236"/>
      <c r="M475" s="236"/>
    </row>
    <row r="476" spans="3:13" x14ac:dyDescent="0.15">
      <c r="C476" s="234"/>
      <c r="D476" s="234"/>
      <c r="E476" s="234"/>
      <c r="F476" s="236"/>
      <c r="G476" s="236"/>
      <c r="H476" s="234"/>
      <c r="I476" s="234"/>
      <c r="J476" s="234"/>
      <c r="K476" s="234"/>
      <c r="L476" s="236"/>
      <c r="M476" s="236"/>
    </row>
    <row r="477" spans="3:13" x14ac:dyDescent="0.15">
      <c r="C477" s="234"/>
      <c r="D477" s="234"/>
      <c r="E477" s="234"/>
      <c r="F477" s="236"/>
      <c r="G477" s="236"/>
      <c r="H477" s="234"/>
      <c r="I477" s="234"/>
      <c r="J477" s="234"/>
      <c r="K477" s="234"/>
      <c r="L477" s="236"/>
      <c r="M477" s="236"/>
    </row>
    <row r="478" spans="3:13" x14ac:dyDescent="0.15">
      <c r="C478" s="234"/>
      <c r="D478" s="234"/>
      <c r="E478" s="234"/>
      <c r="F478" s="236"/>
      <c r="G478" s="236"/>
      <c r="H478" s="234"/>
      <c r="I478" s="234"/>
      <c r="J478" s="234"/>
      <c r="K478" s="234"/>
      <c r="L478" s="236"/>
      <c r="M478" s="236"/>
    </row>
    <row r="479" spans="3:13" x14ac:dyDescent="0.15">
      <c r="C479" s="234"/>
      <c r="D479" s="234"/>
      <c r="E479" s="234"/>
      <c r="F479" s="236"/>
      <c r="G479" s="236"/>
      <c r="H479" s="234"/>
      <c r="I479" s="234"/>
      <c r="J479" s="234"/>
      <c r="K479" s="234"/>
      <c r="L479" s="236"/>
      <c r="M479" s="236"/>
    </row>
    <row r="480" spans="3:13" x14ac:dyDescent="0.15">
      <c r="C480" s="234"/>
      <c r="D480" s="234"/>
      <c r="E480" s="234"/>
      <c r="F480" s="236"/>
      <c r="G480" s="236"/>
      <c r="H480" s="234"/>
      <c r="I480" s="234"/>
      <c r="J480" s="234"/>
      <c r="K480" s="234"/>
      <c r="L480" s="236"/>
      <c r="M480" s="236"/>
    </row>
    <row r="481" spans="3:13" x14ac:dyDescent="0.15">
      <c r="C481" s="234"/>
      <c r="D481" s="234"/>
      <c r="E481" s="234"/>
      <c r="F481" s="236"/>
      <c r="G481" s="236"/>
      <c r="H481" s="234"/>
      <c r="I481" s="234"/>
      <c r="J481" s="234"/>
      <c r="K481" s="234"/>
      <c r="L481" s="236"/>
      <c r="M481" s="236"/>
    </row>
    <row r="482" spans="3:13" x14ac:dyDescent="0.15">
      <c r="C482" s="234"/>
      <c r="D482" s="234"/>
      <c r="E482" s="234"/>
      <c r="F482" s="236"/>
      <c r="G482" s="236"/>
      <c r="H482" s="234"/>
      <c r="I482" s="234"/>
      <c r="J482" s="234"/>
      <c r="K482" s="234"/>
      <c r="L482" s="236"/>
      <c r="M482" s="236"/>
    </row>
    <row r="483" spans="3:13" x14ac:dyDescent="0.15">
      <c r="C483" s="234"/>
      <c r="D483" s="234"/>
      <c r="E483" s="234"/>
      <c r="F483" s="236"/>
      <c r="G483" s="236"/>
      <c r="H483" s="234"/>
      <c r="I483" s="234"/>
      <c r="J483" s="234"/>
      <c r="K483" s="234"/>
      <c r="L483" s="236"/>
      <c r="M483" s="236"/>
    </row>
    <row r="484" spans="3:13" x14ac:dyDescent="0.15">
      <c r="C484" s="234"/>
      <c r="D484" s="234"/>
      <c r="E484" s="234"/>
      <c r="F484" s="236"/>
      <c r="G484" s="236"/>
      <c r="H484" s="234"/>
      <c r="I484" s="234"/>
      <c r="J484" s="234"/>
      <c r="K484" s="234"/>
      <c r="L484" s="236"/>
      <c r="M484" s="236"/>
    </row>
    <row r="485" spans="3:13" x14ac:dyDescent="0.15">
      <c r="C485" s="234"/>
      <c r="D485" s="234"/>
      <c r="E485" s="234"/>
      <c r="F485" s="236"/>
      <c r="G485" s="236"/>
      <c r="H485" s="234"/>
      <c r="I485" s="234"/>
      <c r="J485" s="234"/>
      <c r="K485" s="234"/>
      <c r="L485" s="236"/>
      <c r="M485" s="236"/>
    </row>
    <row r="486" spans="3:13" x14ac:dyDescent="0.15">
      <c r="C486" s="234"/>
      <c r="D486" s="234"/>
      <c r="E486" s="234"/>
      <c r="F486" s="236"/>
      <c r="G486" s="236"/>
      <c r="H486" s="234"/>
      <c r="I486" s="234"/>
      <c r="J486" s="234"/>
      <c r="K486" s="234"/>
      <c r="L486" s="236"/>
      <c r="M486" s="236"/>
    </row>
    <row r="487" spans="3:13" x14ac:dyDescent="0.15">
      <c r="C487" s="234"/>
      <c r="D487" s="234"/>
      <c r="E487" s="234"/>
      <c r="F487" s="236"/>
      <c r="G487" s="236"/>
      <c r="H487" s="234"/>
      <c r="I487" s="234"/>
      <c r="J487" s="234"/>
      <c r="K487" s="234"/>
      <c r="L487" s="236"/>
      <c r="M487" s="236"/>
    </row>
    <row r="488" spans="3:13" x14ac:dyDescent="0.15">
      <c r="C488" s="234"/>
      <c r="D488" s="234"/>
      <c r="E488" s="234"/>
      <c r="F488" s="236"/>
      <c r="G488" s="236"/>
      <c r="H488" s="234"/>
      <c r="I488" s="234"/>
      <c r="J488" s="234"/>
      <c r="K488" s="234"/>
      <c r="L488" s="236"/>
      <c r="M488" s="236"/>
    </row>
    <row r="489" spans="3:13" x14ac:dyDescent="0.15">
      <c r="C489" s="234"/>
      <c r="D489" s="234"/>
      <c r="E489" s="234"/>
      <c r="F489" s="236"/>
      <c r="G489" s="236"/>
      <c r="H489" s="234"/>
      <c r="I489" s="234"/>
      <c r="J489" s="234"/>
      <c r="K489" s="234"/>
      <c r="L489" s="236"/>
      <c r="M489" s="236"/>
    </row>
    <row r="490" spans="3:13" x14ac:dyDescent="0.15">
      <c r="C490" s="234"/>
      <c r="D490" s="234"/>
      <c r="E490" s="234"/>
      <c r="F490" s="236"/>
      <c r="G490" s="236"/>
      <c r="H490" s="234"/>
      <c r="I490" s="234"/>
      <c r="J490" s="234"/>
      <c r="K490" s="234"/>
      <c r="L490" s="236"/>
      <c r="M490" s="236"/>
    </row>
    <row r="491" spans="3:13" x14ac:dyDescent="0.15">
      <c r="C491" s="234"/>
      <c r="D491" s="234"/>
      <c r="E491" s="234"/>
      <c r="F491" s="236"/>
      <c r="G491" s="236"/>
      <c r="H491" s="234"/>
      <c r="I491" s="234"/>
      <c r="J491" s="234"/>
      <c r="K491" s="234"/>
      <c r="L491" s="236"/>
      <c r="M491" s="236"/>
    </row>
    <row r="492" spans="3:13" x14ac:dyDescent="0.15">
      <c r="C492" s="234"/>
      <c r="D492" s="234"/>
      <c r="E492" s="234"/>
      <c r="F492" s="236"/>
      <c r="G492" s="236"/>
      <c r="H492" s="234"/>
      <c r="I492" s="234"/>
      <c r="J492" s="234"/>
      <c r="K492" s="234"/>
      <c r="L492" s="236"/>
      <c r="M492" s="236"/>
    </row>
    <row r="493" spans="3:13" x14ac:dyDescent="0.15">
      <c r="C493" s="234"/>
      <c r="D493" s="234"/>
      <c r="E493" s="234"/>
      <c r="F493" s="236"/>
      <c r="G493" s="236"/>
      <c r="H493" s="234"/>
      <c r="I493" s="234"/>
      <c r="J493" s="234"/>
      <c r="K493" s="234"/>
      <c r="L493" s="236"/>
      <c r="M493" s="236"/>
    </row>
    <row r="494" spans="3:13" x14ac:dyDescent="0.15">
      <c r="C494" s="234"/>
      <c r="D494" s="234"/>
      <c r="E494" s="234"/>
      <c r="F494" s="236"/>
      <c r="G494" s="236"/>
      <c r="H494" s="234"/>
      <c r="I494" s="234"/>
      <c r="J494" s="234"/>
      <c r="K494" s="234"/>
      <c r="L494" s="236"/>
      <c r="M494" s="236"/>
    </row>
    <row r="495" spans="3:13" x14ac:dyDescent="0.15">
      <c r="C495" s="234"/>
      <c r="D495" s="234"/>
      <c r="E495" s="234"/>
      <c r="F495" s="236"/>
      <c r="G495" s="236"/>
      <c r="H495" s="234"/>
      <c r="I495" s="234"/>
      <c r="J495" s="234"/>
      <c r="K495" s="234"/>
      <c r="L495" s="236"/>
      <c r="M495" s="236"/>
    </row>
    <row r="496" spans="3:13" x14ac:dyDescent="0.15">
      <c r="C496" s="234"/>
      <c r="D496" s="234"/>
      <c r="E496" s="234"/>
      <c r="F496" s="236"/>
      <c r="G496" s="236"/>
      <c r="H496" s="234"/>
      <c r="I496" s="234"/>
      <c r="J496" s="234"/>
      <c r="K496" s="234"/>
      <c r="L496" s="236"/>
      <c r="M496" s="236"/>
    </row>
    <row r="497" spans="3:13" x14ac:dyDescent="0.15">
      <c r="C497" s="234"/>
      <c r="D497" s="234"/>
      <c r="E497" s="234"/>
      <c r="F497" s="236"/>
      <c r="G497" s="236"/>
      <c r="H497" s="234"/>
      <c r="I497" s="234"/>
      <c r="J497" s="234"/>
      <c r="K497" s="234"/>
      <c r="L497" s="236"/>
      <c r="M497" s="236"/>
    </row>
    <row r="498" spans="3:13" x14ac:dyDescent="0.15">
      <c r="C498" s="234"/>
      <c r="D498" s="234"/>
      <c r="E498" s="234"/>
      <c r="F498" s="236"/>
      <c r="G498" s="236"/>
      <c r="H498" s="234"/>
      <c r="I498" s="234"/>
      <c r="J498" s="234"/>
      <c r="K498" s="234"/>
      <c r="L498" s="236"/>
      <c r="M498" s="236"/>
    </row>
    <row r="499" spans="3:13" x14ac:dyDescent="0.15">
      <c r="C499" s="234"/>
      <c r="D499" s="234"/>
      <c r="E499" s="234"/>
      <c r="F499" s="236"/>
      <c r="G499" s="236"/>
      <c r="H499" s="234"/>
      <c r="I499" s="234"/>
      <c r="J499" s="234"/>
      <c r="K499" s="234"/>
      <c r="L499" s="236"/>
      <c r="M499" s="236"/>
    </row>
    <row r="500" spans="3:13" x14ac:dyDescent="0.15">
      <c r="C500" s="234"/>
      <c r="D500" s="234"/>
      <c r="E500" s="234"/>
      <c r="F500" s="236"/>
      <c r="G500" s="236"/>
      <c r="H500" s="234"/>
      <c r="I500" s="234"/>
      <c r="J500" s="234"/>
      <c r="K500" s="234"/>
      <c r="L500" s="236"/>
      <c r="M500" s="236"/>
    </row>
    <row r="501" spans="3:13" x14ac:dyDescent="0.15">
      <c r="C501" s="234"/>
      <c r="D501" s="234"/>
      <c r="E501" s="234"/>
      <c r="F501" s="236"/>
      <c r="G501" s="236"/>
      <c r="H501" s="234"/>
      <c r="I501" s="234"/>
      <c r="J501" s="234"/>
      <c r="K501" s="234"/>
      <c r="L501" s="236"/>
      <c r="M501" s="236"/>
    </row>
    <row r="502" spans="3:13" x14ac:dyDescent="0.15">
      <c r="C502" s="234"/>
      <c r="D502" s="234"/>
      <c r="E502" s="234"/>
      <c r="F502" s="236"/>
      <c r="G502" s="236"/>
      <c r="H502" s="234"/>
      <c r="I502" s="234"/>
      <c r="J502" s="234"/>
      <c r="K502" s="234"/>
      <c r="L502" s="236"/>
      <c r="M502" s="236"/>
    </row>
    <row r="503" spans="3:13" x14ac:dyDescent="0.15">
      <c r="C503" s="234"/>
      <c r="D503" s="234"/>
      <c r="E503" s="234"/>
      <c r="F503" s="236"/>
      <c r="G503" s="236"/>
      <c r="H503" s="234"/>
      <c r="I503" s="234"/>
      <c r="J503" s="234"/>
      <c r="K503" s="234"/>
      <c r="L503" s="236"/>
      <c r="M503" s="236"/>
    </row>
    <row r="504" spans="3:13" x14ac:dyDescent="0.15">
      <c r="C504" s="234"/>
      <c r="D504" s="234"/>
      <c r="E504" s="234"/>
      <c r="F504" s="236"/>
      <c r="G504" s="236"/>
      <c r="H504" s="234"/>
      <c r="I504" s="234"/>
      <c r="J504" s="234"/>
      <c r="K504" s="234"/>
      <c r="L504" s="236"/>
      <c r="M504" s="236"/>
    </row>
    <row r="505" spans="3:13" x14ac:dyDescent="0.15">
      <c r="C505" s="234"/>
      <c r="D505" s="234"/>
      <c r="E505" s="234"/>
      <c r="F505" s="236"/>
      <c r="G505" s="236"/>
      <c r="H505" s="234"/>
      <c r="I505" s="234"/>
      <c r="J505" s="234"/>
      <c r="K505" s="234"/>
      <c r="L505" s="236"/>
      <c r="M505" s="236"/>
    </row>
    <row r="506" spans="3:13" x14ac:dyDescent="0.15">
      <c r="C506" s="234"/>
      <c r="D506" s="234"/>
      <c r="E506" s="234"/>
      <c r="F506" s="236"/>
      <c r="G506" s="236"/>
      <c r="H506" s="234"/>
      <c r="I506" s="234"/>
      <c r="J506" s="234"/>
      <c r="K506" s="234"/>
      <c r="L506" s="236"/>
      <c r="M506" s="236"/>
    </row>
    <row r="507" spans="3:13" x14ac:dyDescent="0.15">
      <c r="C507" s="234"/>
      <c r="D507" s="234"/>
      <c r="E507" s="234"/>
      <c r="F507" s="236"/>
      <c r="G507" s="236"/>
      <c r="H507" s="234"/>
      <c r="I507" s="234"/>
      <c r="J507" s="234"/>
      <c r="K507" s="234"/>
      <c r="L507" s="236"/>
      <c r="M507" s="236"/>
    </row>
    <row r="508" spans="3:13" x14ac:dyDescent="0.15">
      <c r="C508" s="234"/>
      <c r="D508" s="234"/>
      <c r="E508" s="234"/>
      <c r="F508" s="236"/>
      <c r="G508" s="236"/>
      <c r="H508" s="234"/>
      <c r="I508" s="234"/>
      <c r="J508" s="234"/>
      <c r="K508" s="234"/>
      <c r="L508" s="236"/>
      <c r="M508" s="236"/>
    </row>
    <row r="509" spans="3:13" x14ac:dyDescent="0.15">
      <c r="C509" s="234"/>
      <c r="D509" s="234"/>
      <c r="E509" s="234"/>
      <c r="F509" s="236"/>
      <c r="G509" s="236"/>
      <c r="H509" s="234"/>
      <c r="I509" s="234"/>
      <c r="J509" s="234"/>
      <c r="K509" s="234"/>
      <c r="L509" s="236"/>
      <c r="M509" s="236"/>
    </row>
    <row r="510" spans="3:13" x14ac:dyDescent="0.15">
      <c r="C510" s="234"/>
      <c r="D510" s="234"/>
      <c r="E510" s="234"/>
      <c r="F510" s="236"/>
      <c r="G510" s="236"/>
      <c r="H510" s="234"/>
      <c r="I510" s="234"/>
      <c r="J510" s="234"/>
      <c r="K510" s="234"/>
      <c r="L510" s="236"/>
      <c r="M510" s="236"/>
    </row>
    <row r="511" spans="3:13" x14ac:dyDescent="0.15">
      <c r="C511" s="234"/>
      <c r="D511" s="234"/>
      <c r="E511" s="234"/>
      <c r="F511" s="236"/>
      <c r="G511" s="236"/>
      <c r="H511" s="234"/>
      <c r="I511" s="234"/>
      <c r="J511" s="234"/>
      <c r="K511" s="234"/>
      <c r="L511" s="236"/>
      <c r="M511" s="236"/>
    </row>
    <row r="512" spans="3:13" x14ac:dyDescent="0.15">
      <c r="C512" s="234"/>
      <c r="D512" s="234"/>
      <c r="E512" s="234"/>
      <c r="F512" s="236"/>
      <c r="G512" s="236"/>
      <c r="H512" s="234"/>
      <c r="I512" s="234"/>
      <c r="J512" s="234"/>
      <c r="K512" s="234"/>
      <c r="L512" s="236"/>
      <c r="M512" s="236"/>
    </row>
    <row r="513" spans="3:13" x14ac:dyDescent="0.15">
      <c r="C513" s="234"/>
      <c r="D513" s="234"/>
      <c r="E513" s="234"/>
      <c r="F513" s="236"/>
      <c r="G513" s="236"/>
      <c r="H513" s="234"/>
      <c r="I513" s="234"/>
      <c r="J513" s="234"/>
      <c r="K513" s="234"/>
      <c r="L513" s="236"/>
      <c r="M513" s="236"/>
    </row>
    <row r="514" spans="3:13" x14ac:dyDescent="0.15">
      <c r="C514" s="234"/>
      <c r="D514" s="234"/>
      <c r="E514" s="234"/>
      <c r="F514" s="236"/>
      <c r="G514" s="236"/>
      <c r="H514" s="234"/>
      <c r="I514" s="234"/>
      <c r="J514" s="234"/>
      <c r="K514" s="234"/>
      <c r="L514" s="236"/>
      <c r="M514" s="236"/>
    </row>
    <row r="515" spans="3:13" x14ac:dyDescent="0.15">
      <c r="C515" s="234"/>
      <c r="D515" s="234"/>
      <c r="E515" s="234"/>
      <c r="F515" s="236"/>
      <c r="G515" s="236"/>
      <c r="H515" s="234"/>
      <c r="I515" s="234"/>
      <c r="J515" s="234"/>
      <c r="K515" s="234"/>
      <c r="L515" s="236"/>
      <c r="M515" s="236"/>
    </row>
    <row r="516" spans="3:13" x14ac:dyDescent="0.15">
      <c r="C516" s="234"/>
      <c r="D516" s="234"/>
      <c r="E516" s="234"/>
      <c r="F516" s="236"/>
      <c r="G516" s="236"/>
      <c r="H516" s="234"/>
      <c r="I516" s="234"/>
      <c r="J516" s="234"/>
      <c r="K516" s="234"/>
      <c r="L516" s="236"/>
      <c r="M516" s="236"/>
    </row>
    <row r="517" spans="3:13" x14ac:dyDescent="0.15">
      <c r="C517" s="234"/>
      <c r="D517" s="234"/>
      <c r="E517" s="234"/>
      <c r="F517" s="236"/>
      <c r="G517" s="236"/>
      <c r="H517" s="234"/>
      <c r="I517" s="234"/>
      <c r="J517" s="234"/>
      <c r="K517" s="234"/>
      <c r="L517" s="236"/>
      <c r="M517" s="236"/>
    </row>
    <row r="518" spans="3:13" x14ac:dyDescent="0.15">
      <c r="C518" s="234"/>
      <c r="D518" s="234"/>
      <c r="E518" s="234"/>
      <c r="F518" s="236"/>
      <c r="G518" s="236"/>
      <c r="H518" s="234"/>
      <c r="I518" s="234"/>
      <c r="J518" s="234"/>
      <c r="K518" s="234"/>
      <c r="L518" s="236"/>
      <c r="M518" s="236"/>
    </row>
    <row r="519" spans="3:13" x14ac:dyDescent="0.15">
      <c r="C519" s="234"/>
      <c r="D519" s="234"/>
      <c r="E519" s="234"/>
      <c r="F519" s="236"/>
      <c r="G519" s="236"/>
      <c r="H519" s="234"/>
      <c r="I519" s="234"/>
      <c r="J519" s="234"/>
      <c r="K519" s="234"/>
      <c r="L519" s="236"/>
      <c r="M519" s="236"/>
    </row>
    <row r="520" spans="3:13" x14ac:dyDescent="0.15">
      <c r="C520" s="234"/>
      <c r="D520" s="234"/>
      <c r="E520" s="234"/>
      <c r="F520" s="236"/>
      <c r="G520" s="236"/>
      <c r="H520" s="234"/>
      <c r="I520" s="234"/>
      <c r="J520" s="234"/>
      <c r="K520" s="234"/>
      <c r="L520" s="236"/>
      <c r="M520" s="236"/>
    </row>
    <row r="521" spans="3:13" x14ac:dyDescent="0.15">
      <c r="C521" s="234"/>
      <c r="D521" s="234"/>
      <c r="E521" s="234"/>
      <c r="F521" s="236"/>
      <c r="G521" s="236"/>
      <c r="H521" s="234"/>
      <c r="I521" s="234"/>
      <c r="J521" s="234"/>
      <c r="K521" s="234"/>
      <c r="L521" s="236"/>
      <c r="M521" s="236"/>
    </row>
    <row r="522" spans="3:13" x14ac:dyDescent="0.15">
      <c r="C522" s="234"/>
      <c r="D522" s="234"/>
      <c r="E522" s="234"/>
      <c r="F522" s="236"/>
      <c r="G522" s="236"/>
      <c r="H522" s="234"/>
      <c r="I522" s="234"/>
      <c r="J522" s="234"/>
      <c r="K522" s="234"/>
      <c r="L522" s="236"/>
      <c r="M522" s="236"/>
    </row>
    <row r="523" spans="3:13" x14ac:dyDescent="0.15">
      <c r="C523" s="234"/>
      <c r="D523" s="234"/>
      <c r="E523" s="234"/>
      <c r="F523" s="236"/>
      <c r="G523" s="236"/>
      <c r="H523" s="234"/>
      <c r="I523" s="234"/>
      <c r="J523" s="234"/>
      <c r="K523" s="234"/>
      <c r="L523" s="236"/>
      <c r="M523" s="236"/>
    </row>
    <row r="524" spans="3:13" x14ac:dyDescent="0.15">
      <c r="C524" s="234"/>
      <c r="D524" s="234"/>
      <c r="E524" s="234"/>
      <c r="F524" s="236"/>
      <c r="G524" s="236"/>
      <c r="H524" s="234"/>
      <c r="I524" s="234"/>
      <c r="J524" s="234"/>
      <c r="K524" s="234"/>
      <c r="L524" s="236"/>
      <c r="M524" s="236"/>
    </row>
    <row r="525" spans="3:13" x14ac:dyDescent="0.15">
      <c r="C525" s="234"/>
      <c r="D525" s="234"/>
      <c r="E525" s="234"/>
      <c r="F525" s="236"/>
      <c r="G525" s="236"/>
      <c r="H525" s="234"/>
      <c r="I525" s="234"/>
      <c r="J525" s="234"/>
      <c r="K525" s="234"/>
      <c r="L525" s="236"/>
      <c r="M525" s="236"/>
    </row>
    <row r="526" spans="3:13" x14ac:dyDescent="0.15">
      <c r="C526" s="234"/>
      <c r="D526" s="234"/>
      <c r="E526" s="234"/>
      <c r="F526" s="236"/>
      <c r="G526" s="236"/>
      <c r="H526" s="234"/>
      <c r="I526" s="234"/>
      <c r="J526" s="234"/>
      <c r="K526" s="234"/>
      <c r="L526" s="236"/>
      <c r="M526" s="236"/>
    </row>
    <row r="527" spans="3:13" x14ac:dyDescent="0.15">
      <c r="C527" s="234"/>
      <c r="D527" s="234"/>
      <c r="E527" s="234"/>
      <c r="F527" s="236"/>
      <c r="G527" s="236"/>
      <c r="H527" s="234"/>
      <c r="I527" s="234"/>
      <c r="J527" s="234"/>
      <c r="K527" s="234"/>
      <c r="L527" s="236"/>
      <c r="M527" s="236"/>
    </row>
    <row r="528" spans="3:13" x14ac:dyDescent="0.15">
      <c r="C528" s="234"/>
      <c r="D528" s="234"/>
      <c r="E528" s="234"/>
      <c r="F528" s="236"/>
      <c r="G528" s="236"/>
      <c r="H528" s="234"/>
      <c r="I528" s="234"/>
      <c r="J528" s="234"/>
      <c r="K528" s="234"/>
      <c r="L528" s="236"/>
      <c r="M528" s="236"/>
    </row>
    <row r="529" spans="3:13" x14ac:dyDescent="0.15">
      <c r="C529" s="234"/>
      <c r="D529" s="234"/>
      <c r="E529" s="234"/>
      <c r="F529" s="236"/>
      <c r="G529" s="236"/>
      <c r="H529" s="234"/>
      <c r="I529" s="234"/>
      <c r="J529" s="234"/>
      <c r="K529" s="234"/>
      <c r="L529" s="236"/>
      <c r="M529" s="236"/>
    </row>
    <row r="530" spans="3:13" x14ac:dyDescent="0.15">
      <c r="C530" s="234"/>
      <c r="D530" s="234"/>
      <c r="E530" s="234"/>
      <c r="F530" s="236"/>
      <c r="G530" s="236"/>
      <c r="H530" s="234"/>
      <c r="I530" s="234"/>
      <c r="J530" s="234"/>
      <c r="K530" s="234"/>
      <c r="L530" s="236"/>
      <c r="M530" s="236"/>
    </row>
    <row r="531" spans="3:13" x14ac:dyDescent="0.15">
      <c r="C531" s="234"/>
      <c r="D531" s="234"/>
      <c r="E531" s="234"/>
      <c r="F531" s="236"/>
      <c r="G531" s="236"/>
      <c r="H531" s="234"/>
      <c r="I531" s="234"/>
      <c r="J531" s="234"/>
      <c r="K531" s="234"/>
      <c r="L531" s="236"/>
      <c r="M531" s="236"/>
    </row>
    <row r="532" spans="3:13" x14ac:dyDescent="0.15">
      <c r="C532" s="234"/>
      <c r="D532" s="234"/>
      <c r="E532" s="234"/>
      <c r="F532" s="236"/>
      <c r="G532" s="236"/>
      <c r="H532" s="234"/>
      <c r="I532" s="234"/>
      <c r="J532" s="234"/>
      <c r="K532" s="234"/>
      <c r="L532" s="236"/>
      <c r="M532" s="236"/>
    </row>
    <row r="533" spans="3:13" x14ac:dyDescent="0.15">
      <c r="C533" s="234"/>
      <c r="D533" s="234"/>
      <c r="E533" s="234"/>
      <c r="F533" s="236"/>
      <c r="G533" s="236"/>
      <c r="H533" s="234"/>
      <c r="I533" s="234"/>
      <c r="J533" s="234"/>
      <c r="K533" s="234"/>
      <c r="L533" s="236"/>
      <c r="M533" s="236"/>
    </row>
    <row r="534" spans="3:13" x14ac:dyDescent="0.15">
      <c r="C534" s="234"/>
      <c r="D534" s="234"/>
      <c r="E534" s="234"/>
      <c r="F534" s="236"/>
      <c r="G534" s="236"/>
      <c r="H534" s="234"/>
      <c r="I534" s="234"/>
      <c r="J534" s="234"/>
      <c r="K534" s="234"/>
      <c r="L534" s="236"/>
      <c r="M534" s="236"/>
    </row>
    <row r="535" spans="3:13" x14ac:dyDescent="0.15">
      <c r="C535" s="234"/>
      <c r="D535" s="234"/>
      <c r="E535" s="234"/>
      <c r="F535" s="236"/>
      <c r="G535" s="236"/>
      <c r="H535" s="234"/>
      <c r="I535" s="234"/>
      <c r="J535" s="234"/>
      <c r="K535" s="234"/>
      <c r="L535" s="236"/>
      <c r="M535" s="236"/>
    </row>
    <row r="536" spans="3:13" x14ac:dyDescent="0.15">
      <c r="C536" s="234"/>
      <c r="D536" s="234"/>
      <c r="E536" s="234"/>
      <c r="F536" s="236"/>
      <c r="G536" s="236"/>
      <c r="H536" s="234"/>
      <c r="I536" s="234"/>
      <c r="J536" s="234"/>
      <c r="K536" s="234"/>
      <c r="L536" s="236"/>
      <c r="M536" s="236"/>
    </row>
    <row r="537" spans="3:13" x14ac:dyDescent="0.15">
      <c r="C537" s="234"/>
      <c r="D537" s="234"/>
      <c r="E537" s="234"/>
      <c r="F537" s="236"/>
      <c r="G537" s="236"/>
      <c r="H537" s="234"/>
      <c r="I537" s="234"/>
      <c r="J537" s="234"/>
      <c r="K537" s="234"/>
      <c r="L537" s="236"/>
      <c r="M537" s="236"/>
    </row>
    <row r="538" spans="3:13" x14ac:dyDescent="0.15">
      <c r="C538" s="234"/>
      <c r="D538" s="234"/>
      <c r="E538" s="234"/>
      <c r="F538" s="236"/>
      <c r="G538" s="236"/>
      <c r="H538" s="234"/>
      <c r="I538" s="234"/>
      <c r="J538" s="234"/>
      <c r="K538" s="234"/>
      <c r="L538" s="236"/>
      <c r="M538" s="236"/>
    </row>
    <row r="539" spans="3:13" x14ac:dyDescent="0.15">
      <c r="C539" s="234"/>
      <c r="D539" s="234"/>
      <c r="E539" s="234"/>
      <c r="F539" s="236"/>
      <c r="G539" s="236"/>
      <c r="H539" s="234"/>
      <c r="I539" s="234"/>
      <c r="J539" s="234"/>
      <c r="K539" s="234"/>
      <c r="L539" s="236"/>
      <c r="M539" s="236"/>
    </row>
    <row r="540" spans="3:13" x14ac:dyDescent="0.15">
      <c r="C540" s="234"/>
      <c r="D540" s="234"/>
      <c r="E540" s="234"/>
      <c r="F540" s="236"/>
      <c r="G540" s="236"/>
      <c r="H540" s="234"/>
      <c r="I540" s="234"/>
      <c r="J540" s="234"/>
      <c r="K540" s="234"/>
      <c r="L540" s="236"/>
      <c r="M540" s="236"/>
    </row>
    <row r="541" spans="3:13" x14ac:dyDescent="0.15">
      <c r="C541" s="234"/>
      <c r="D541" s="234"/>
      <c r="E541" s="234"/>
      <c r="F541" s="236"/>
      <c r="G541" s="236"/>
      <c r="H541" s="234"/>
      <c r="I541" s="234"/>
      <c r="J541" s="234"/>
      <c r="K541" s="234"/>
      <c r="L541" s="236"/>
      <c r="M541" s="236"/>
    </row>
    <row r="542" spans="3:13" x14ac:dyDescent="0.15">
      <c r="C542" s="234"/>
      <c r="D542" s="234"/>
      <c r="E542" s="234"/>
      <c r="F542" s="236"/>
      <c r="G542" s="236"/>
      <c r="H542" s="234"/>
      <c r="I542" s="234"/>
      <c r="J542" s="234"/>
      <c r="K542" s="234"/>
      <c r="L542" s="236"/>
      <c r="M542" s="236"/>
    </row>
    <row r="543" spans="3:13" x14ac:dyDescent="0.15">
      <c r="C543" s="234"/>
      <c r="D543" s="234"/>
      <c r="E543" s="234"/>
      <c r="F543" s="236"/>
      <c r="G543" s="236"/>
      <c r="H543" s="234"/>
      <c r="I543" s="234"/>
      <c r="J543" s="234"/>
      <c r="K543" s="234"/>
      <c r="L543" s="236"/>
      <c r="M543" s="236"/>
    </row>
    <row r="544" spans="3:13" x14ac:dyDescent="0.15">
      <c r="C544" s="234"/>
      <c r="D544" s="234"/>
      <c r="E544" s="234"/>
      <c r="F544" s="236"/>
      <c r="G544" s="236"/>
      <c r="H544" s="234"/>
      <c r="I544" s="234"/>
      <c r="J544" s="234"/>
      <c r="K544" s="234"/>
      <c r="L544" s="236"/>
      <c r="M544" s="236"/>
    </row>
    <row r="545" spans="3:13" x14ac:dyDescent="0.15">
      <c r="C545" s="234"/>
      <c r="D545" s="234"/>
      <c r="E545" s="234"/>
      <c r="F545" s="236"/>
      <c r="G545" s="236"/>
      <c r="H545" s="234"/>
      <c r="I545" s="234"/>
      <c r="J545" s="234"/>
      <c r="K545" s="234"/>
      <c r="L545" s="236"/>
      <c r="M545" s="236"/>
    </row>
    <row r="546" spans="3:13" x14ac:dyDescent="0.15">
      <c r="C546" s="234"/>
      <c r="D546" s="234"/>
      <c r="E546" s="234"/>
      <c r="F546" s="236"/>
      <c r="G546" s="236"/>
      <c r="H546" s="234"/>
      <c r="I546" s="234"/>
      <c r="J546" s="234"/>
      <c r="K546" s="234"/>
      <c r="L546" s="236"/>
      <c r="M546" s="236"/>
    </row>
    <row r="547" spans="3:13" x14ac:dyDescent="0.15">
      <c r="C547" s="234"/>
      <c r="D547" s="234"/>
      <c r="E547" s="234"/>
      <c r="F547" s="236"/>
      <c r="G547" s="236"/>
      <c r="H547" s="234"/>
      <c r="I547" s="234"/>
      <c r="J547" s="234"/>
      <c r="K547" s="234"/>
      <c r="L547" s="236"/>
      <c r="M547" s="236"/>
    </row>
    <row r="548" spans="3:13" x14ac:dyDescent="0.15">
      <c r="C548" s="234"/>
      <c r="D548" s="234"/>
      <c r="E548" s="234"/>
      <c r="F548" s="236"/>
      <c r="G548" s="236"/>
      <c r="H548" s="234"/>
      <c r="I548" s="234"/>
      <c r="J548" s="234"/>
      <c r="K548" s="234"/>
      <c r="L548" s="236"/>
      <c r="M548" s="236"/>
    </row>
    <row r="549" spans="3:13" x14ac:dyDescent="0.15">
      <c r="C549" s="234"/>
      <c r="D549" s="234"/>
      <c r="E549" s="234"/>
      <c r="F549" s="236"/>
      <c r="G549" s="236"/>
      <c r="H549" s="234"/>
      <c r="I549" s="234"/>
      <c r="J549" s="234"/>
      <c r="K549" s="234"/>
      <c r="L549" s="236"/>
      <c r="M549" s="236"/>
    </row>
    <row r="550" spans="3:13" x14ac:dyDescent="0.15">
      <c r="C550" s="234"/>
      <c r="D550" s="234"/>
      <c r="E550" s="234"/>
      <c r="F550" s="236"/>
      <c r="G550" s="236"/>
      <c r="H550" s="234"/>
      <c r="I550" s="234"/>
      <c r="J550" s="234"/>
      <c r="K550" s="234"/>
      <c r="L550" s="236"/>
      <c r="M550" s="236"/>
    </row>
    <row r="551" spans="3:13" x14ac:dyDescent="0.15">
      <c r="C551" s="234"/>
      <c r="D551" s="234"/>
      <c r="E551" s="234"/>
      <c r="F551" s="236"/>
      <c r="G551" s="236"/>
      <c r="H551" s="234"/>
      <c r="I551" s="234"/>
      <c r="J551" s="234"/>
      <c r="K551" s="234"/>
      <c r="L551" s="236"/>
      <c r="M551" s="236"/>
    </row>
    <row r="552" spans="3:13" x14ac:dyDescent="0.15">
      <c r="C552" s="234"/>
      <c r="D552" s="234"/>
      <c r="E552" s="234"/>
      <c r="F552" s="236"/>
      <c r="G552" s="236"/>
      <c r="H552" s="234"/>
      <c r="I552" s="234"/>
      <c r="J552" s="234"/>
      <c r="K552" s="234"/>
      <c r="L552" s="236"/>
      <c r="M552" s="236"/>
    </row>
    <row r="553" spans="3:13" x14ac:dyDescent="0.15">
      <c r="C553" s="234"/>
      <c r="D553" s="234"/>
      <c r="E553" s="234"/>
      <c r="F553" s="236"/>
      <c r="G553" s="236"/>
      <c r="H553" s="234"/>
      <c r="I553" s="234"/>
      <c r="J553" s="234"/>
      <c r="K553" s="234"/>
      <c r="L553" s="236"/>
      <c r="M553" s="236"/>
    </row>
    <row r="554" spans="3:13" x14ac:dyDescent="0.15">
      <c r="C554" s="234"/>
      <c r="D554" s="234"/>
      <c r="E554" s="234"/>
      <c r="F554" s="236"/>
      <c r="G554" s="236"/>
      <c r="H554" s="234"/>
      <c r="I554" s="234"/>
      <c r="J554" s="234"/>
      <c r="K554" s="234"/>
      <c r="L554" s="236"/>
      <c r="M554" s="236"/>
    </row>
    <row r="555" spans="3:13" x14ac:dyDescent="0.15">
      <c r="C555" s="234"/>
      <c r="D555" s="234"/>
      <c r="E555" s="234"/>
      <c r="F555" s="236"/>
      <c r="G555" s="236"/>
      <c r="H555" s="234"/>
      <c r="I555" s="234"/>
      <c r="J555" s="234"/>
      <c r="K555" s="234"/>
      <c r="L555" s="236"/>
      <c r="M555" s="236"/>
    </row>
    <row r="556" spans="3:13" x14ac:dyDescent="0.15">
      <c r="C556" s="234"/>
      <c r="D556" s="234"/>
      <c r="E556" s="234"/>
      <c r="F556" s="236"/>
      <c r="G556" s="236"/>
      <c r="H556" s="234"/>
      <c r="I556" s="234"/>
      <c r="J556" s="234"/>
      <c r="K556" s="234"/>
      <c r="L556" s="236"/>
      <c r="M556" s="236"/>
    </row>
    <row r="557" spans="3:13" x14ac:dyDescent="0.15">
      <c r="C557" s="234"/>
      <c r="D557" s="234"/>
      <c r="E557" s="234"/>
      <c r="F557" s="236"/>
      <c r="G557" s="236"/>
      <c r="H557" s="234"/>
      <c r="I557" s="234"/>
      <c r="J557" s="234"/>
      <c r="K557" s="234"/>
      <c r="L557" s="236"/>
      <c r="M557" s="236"/>
    </row>
    <row r="558" spans="3:13" x14ac:dyDescent="0.15">
      <c r="C558" s="234"/>
      <c r="D558" s="234"/>
      <c r="E558" s="234"/>
      <c r="F558" s="236"/>
      <c r="G558" s="236"/>
      <c r="H558" s="234"/>
      <c r="I558" s="234"/>
      <c r="J558" s="234"/>
      <c r="K558" s="234"/>
      <c r="L558" s="236"/>
      <c r="M558" s="236"/>
    </row>
    <row r="559" spans="3:13" x14ac:dyDescent="0.15">
      <c r="C559" s="234"/>
      <c r="D559" s="234"/>
      <c r="E559" s="234"/>
      <c r="F559" s="236"/>
      <c r="G559" s="236"/>
      <c r="H559" s="234"/>
      <c r="I559" s="234"/>
      <c r="J559" s="234"/>
      <c r="K559" s="234"/>
      <c r="L559" s="236"/>
      <c r="M559" s="236"/>
    </row>
    <row r="560" spans="3:13" x14ac:dyDescent="0.15">
      <c r="C560" s="234"/>
      <c r="D560" s="234"/>
      <c r="E560" s="234"/>
      <c r="F560" s="236"/>
      <c r="G560" s="236"/>
      <c r="H560" s="234"/>
      <c r="I560" s="234"/>
      <c r="J560" s="234"/>
      <c r="K560" s="234"/>
      <c r="L560" s="236"/>
      <c r="M560" s="236"/>
    </row>
    <row r="561" spans="3:13" x14ac:dyDescent="0.15">
      <c r="C561" s="234"/>
      <c r="D561" s="234"/>
      <c r="E561" s="234"/>
      <c r="F561" s="236"/>
      <c r="G561" s="236"/>
      <c r="H561" s="234"/>
      <c r="I561" s="234"/>
      <c r="J561" s="234"/>
      <c r="K561" s="234"/>
      <c r="L561" s="236"/>
      <c r="M561" s="236"/>
    </row>
    <row r="562" spans="3:13" x14ac:dyDescent="0.15">
      <c r="C562" s="234"/>
      <c r="D562" s="234"/>
      <c r="E562" s="234"/>
      <c r="F562" s="236"/>
      <c r="G562" s="236"/>
      <c r="H562" s="234"/>
      <c r="I562" s="234"/>
      <c r="J562" s="234"/>
      <c r="K562" s="234"/>
      <c r="L562" s="236"/>
      <c r="M562" s="236"/>
    </row>
    <row r="563" spans="3:13" x14ac:dyDescent="0.15">
      <c r="C563" s="234"/>
      <c r="D563" s="234"/>
      <c r="E563" s="234"/>
      <c r="F563" s="236"/>
      <c r="G563" s="236"/>
      <c r="H563" s="234"/>
      <c r="I563" s="234"/>
      <c r="J563" s="234"/>
      <c r="K563" s="234"/>
      <c r="L563" s="236"/>
      <c r="M563" s="236"/>
    </row>
    <row r="564" spans="3:13" x14ac:dyDescent="0.15">
      <c r="C564" s="234"/>
      <c r="D564" s="234"/>
      <c r="E564" s="234"/>
      <c r="F564" s="236"/>
      <c r="G564" s="236"/>
      <c r="H564" s="234"/>
      <c r="I564" s="234"/>
      <c r="J564" s="234"/>
      <c r="K564" s="234"/>
      <c r="L564" s="236"/>
      <c r="M564" s="236"/>
    </row>
    <row r="565" spans="3:13" x14ac:dyDescent="0.15">
      <c r="C565" s="234"/>
      <c r="D565" s="234"/>
      <c r="E565" s="234"/>
      <c r="F565" s="236"/>
      <c r="G565" s="236"/>
      <c r="H565" s="234"/>
      <c r="I565" s="234"/>
      <c r="J565" s="234"/>
      <c r="K565" s="234"/>
      <c r="L565" s="236"/>
      <c r="M565" s="236"/>
    </row>
    <row r="566" spans="3:13" x14ac:dyDescent="0.15">
      <c r="C566" s="234"/>
      <c r="D566" s="234"/>
      <c r="E566" s="234"/>
      <c r="F566" s="236"/>
      <c r="G566" s="236"/>
      <c r="H566" s="234"/>
      <c r="I566" s="234"/>
      <c r="J566" s="234"/>
      <c r="K566" s="234"/>
      <c r="L566" s="236"/>
      <c r="M566" s="236"/>
    </row>
    <row r="567" spans="3:13" x14ac:dyDescent="0.15">
      <c r="C567" s="234"/>
      <c r="D567" s="234"/>
      <c r="E567" s="234"/>
      <c r="F567" s="236"/>
      <c r="G567" s="236"/>
      <c r="H567" s="234"/>
      <c r="I567" s="234"/>
      <c r="J567" s="234"/>
      <c r="K567" s="234"/>
      <c r="L567" s="236"/>
      <c r="M567" s="236"/>
    </row>
    <row r="568" spans="3:13" x14ac:dyDescent="0.15">
      <c r="C568" s="234"/>
      <c r="D568" s="234"/>
      <c r="E568" s="234"/>
      <c r="F568" s="236"/>
      <c r="G568" s="236"/>
      <c r="H568" s="234"/>
      <c r="I568" s="234"/>
      <c r="J568" s="234"/>
      <c r="K568" s="234"/>
      <c r="L568" s="236"/>
      <c r="M568" s="236"/>
    </row>
    <row r="569" spans="3:13" x14ac:dyDescent="0.15">
      <c r="C569" s="234"/>
      <c r="D569" s="234"/>
      <c r="E569" s="234"/>
      <c r="F569" s="236"/>
      <c r="G569" s="236"/>
      <c r="H569" s="234"/>
      <c r="I569" s="234"/>
      <c r="J569" s="234"/>
      <c r="K569" s="234"/>
      <c r="L569" s="236"/>
      <c r="M569" s="236"/>
    </row>
    <row r="570" spans="3:13" x14ac:dyDescent="0.15">
      <c r="C570" s="234"/>
      <c r="D570" s="234"/>
      <c r="E570" s="234"/>
      <c r="F570" s="236"/>
      <c r="G570" s="236"/>
      <c r="H570" s="234"/>
      <c r="I570" s="234"/>
      <c r="J570" s="234"/>
      <c r="K570" s="234"/>
      <c r="L570" s="236"/>
      <c r="M570" s="236"/>
    </row>
    <row r="571" spans="3:13" x14ac:dyDescent="0.15">
      <c r="C571" s="234"/>
      <c r="D571" s="234"/>
      <c r="E571" s="234"/>
      <c r="F571" s="236"/>
      <c r="G571" s="236"/>
      <c r="H571" s="234"/>
      <c r="I571" s="234"/>
      <c r="J571" s="234"/>
      <c r="K571" s="234"/>
      <c r="L571" s="236"/>
      <c r="M571" s="236"/>
    </row>
    <row r="572" spans="3:13" x14ac:dyDescent="0.15">
      <c r="C572" s="234"/>
      <c r="D572" s="234"/>
      <c r="E572" s="234"/>
      <c r="F572" s="236"/>
      <c r="G572" s="236"/>
      <c r="H572" s="234"/>
      <c r="I572" s="234"/>
      <c r="J572" s="234"/>
      <c r="K572" s="234"/>
      <c r="L572" s="236"/>
      <c r="M572" s="236"/>
    </row>
    <row r="573" spans="3:13" x14ac:dyDescent="0.15">
      <c r="C573" s="234"/>
      <c r="D573" s="234"/>
      <c r="E573" s="234"/>
      <c r="F573" s="236"/>
      <c r="G573" s="236"/>
      <c r="H573" s="234"/>
      <c r="I573" s="234"/>
      <c r="J573" s="234"/>
      <c r="K573" s="234"/>
      <c r="L573" s="236"/>
      <c r="M573" s="236"/>
    </row>
    <row r="574" spans="3:13" x14ac:dyDescent="0.15">
      <c r="C574" s="234"/>
      <c r="D574" s="234"/>
      <c r="E574" s="234"/>
      <c r="F574" s="236"/>
      <c r="G574" s="236"/>
      <c r="H574" s="234"/>
      <c r="I574" s="234"/>
      <c r="J574" s="234"/>
      <c r="K574" s="234"/>
      <c r="L574" s="236"/>
      <c r="M574" s="236"/>
    </row>
    <row r="575" spans="3:13" x14ac:dyDescent="0.15">
      <c r="C575" s="234"/>
      <c r="D575" s="234"/>
      <c r="E575" s="234"/>
      <c r="F575" s="236"/>
      <c r="G575" s="236"/>
      <c r="H575" s="234"/>
      <c r="I575" s="234"/>
      <c r="J575" s="234"/>
      <c r="K575" s="234"/>
      <c r="L575" s="236"/>
      <c r="M575" s="236"/>
    </row>
    <row r="576" spans="3:13" x14ac:dyDescent="0.15">
      <c r="C576" s="234"/>
      <c r="D576" s="234"/>
      <c r="E576" s="234"/>
      <c r="F576" s="236"/>
      <c r="G576" s="236"/>
      <c r="H576" s="234"/>
      <c r="I576" s="234"/>
      <c r="J576" s="234"/>
      <c r="K576" s="234"/>
      <c r="L576" s="236"/>
      <c r="M576" s="236"/>
    </row>
    <row r="577" spans="3:13" x14ac:dyDescent="0.15">
      <c r="C577" s="234"/>
      <c r="D577" s="234"/>
      <c r="E577" s="234"/>
      <c r="F577" s="236"/>
      <c r="G577" s="236"/>
      <c r="H577" s="234"/>
      <c r="I577" s="234"/>
      <c r="J577" s="234"/>
      <c r="K577" s="234"/>
      <c r="L577" s="236"/>
      <c r="M577" s="236"/>
    </row>
    <row r="578" spans="3:13" x14ac:dyDescent="0.15">
      <c r="C578" s="234"/>
      <c r="D578" s="234"/>
      <c r="E578" s="234"/>
      <c r="F578" s="236"/>
      <c r="G578" s="236"/>
      <c r="H578" s="234"/>
      <c r="I578" s="234"/>
      <c r="J578" s="234"/>
      <c r="K578" s="234"/>
      <c r="L578" s="236"/>
      <c r="M578" s="236"/>
    </row>
    <row r="579" spans="3:13" x14ac:dyDescent="0.15">
      <c r="C579" s="234"/>
      <c r="D579" s="234"/>
      <c r="E579" s="234"/>
      <c r="F579" s="236"/>
      <c r="G579" s="236"/>
      <c r="H579" s="234"/>
      <c r="I579" s="234"/>
      <c r="J579" s="234"/>
      <c r="K579" s="234"/>
      <c r="L579" s="236"/>
      <c r="M579" s="236"/>
    </row>
    <row r="580" spans="3:13" x14ac:dyDescent="0.15">
      <c r="C580" s="234"/>
      <c r="D580" s="234"/>
      <c r="E580" s="234"/>
      <c r="F580" s="236"/>
      <c r="G580" s="236"/>
      <c r="H580" s="234"/>
      <c r="I580" s="234"/>
      <c r="J580" s="234"/>
      <c r="K580" s="234"/>
      <c r="L580" s="236"/>
      <c r="M580" s="236"/>
    </row>
    <row r="581" spans="3:13" x14ac:dyDescent="0.15">
      <c r="C581" s="234"/>
      <c r="D581" s="234"/>
      <c r="E581" s="234"/>
      <c r="F581" s="236"/>
      <c r="G581" s="236"/>
      <c r="H581" s="234"/>
      <c r="I581" s="234"/>
      <c r="J581" s="234"/>
      <c r="K581" s="234"/>
      <c r="L581" s="236"/>
      <c r="M581" s="236"/>
    </row>
    <row r="582" spans="3:13" x14ac:dyDescent="0.15">
      <c r="C582" s="234"/>
      <c r="D582" s="234"/>
      <c r="E582" s="234"/>
      <c r="F582" s="236"/>
      <c r="G582" s="236"/>
      <c r="H582" s="234"/>
      <c r="I582" s="234"/>
      <c r="J582" s="234"/>
      <c r="K582" s="234"/>
      <c r="L582" s="236"/>
      <c r="M582" s="236"/>
    </row>
    <row r="583" spans="3:13" x14ac:dyDescent="0.15">
      <c r="C583" s="234"/>
      <c r="D583" s="234"/>
      <c r="E583" s="234"/>
      <c r="F583" s="236"/>
      <c r="G583" s="236"/>
      <c r="H583" s="234"/>
      <c r="I583" s="234"/>
      <c r="J583" s="234"/>
      <c r="K583" s="234"/>
      <c r="L583" s="236"/>
      <c r="M583" s="236"/>
    </row>
    <row r="584" spans="3:13" x14ac:dyDescent="0.15">
      <c r="C584" s="234"/>
      <c r="D584" s="234"/>
      <c r="E584" s="234"/>
      <c r="F584" s="236"/>
      <c r="G584" s="236"/>
      <c r="H584" s="234"/>
      <c r="I584" s="234"/>
      <c r="J584" s="234"/>
      <c r="K584" s="234"/>
      <c r="L584" s="236"/>
      <c r="M584" s="236"/>
    </row>
    <row r="585" spans="3:13" x14ac:dyDescent="0.15">
      <c r="C585" s="234"/>
      <c r="D585" s="234"/>
      <c r="E585" s="234"/>
      <c r="F585" s="236"/>
      <c r="G585" s="236"/>
      <c r="H585" s="234"/>
      <c r="I585" s="234"/>
      <c r="J585" s="234"/>
      <c r="K585" s="234"/>
      <c r="L585" s="236"/>
      <c r="M585" s="236"/>
    </row>
    <row r="586" spans="3:13" x14ac:dyDescent="0.15">
      <c r="C586" s="234"/>
      <c r="D586" s="234"/>
      <c r="E586" s="234"/>
      <c r="F586" s="236"/>
      <c r="G586" s="236"/>
      <c r="H586" s="234"/>
      <c r="I586" s="234"/>
      <c r="J586" s="234"/>
      <c r="K586" s="234"/>
      <c r="L586" s="236"/>
      <c r="M586" s="236"/>
    </row>
    <row r="587" spans="3:13" x14ac:dyDescent="0.15">
      <c r="C587" s="234"/>
      <c r="D587" s="234"/>
      <c r="E587" s="234"/>
      <c r="F587" s="236"/>
      <c r="G587" s="236"/>
      <c r="H587" s="234"/>
      <c r="I587" s="234"/>
      <c r="J587" s="234"/>
      <c r="K587" s="234"/>
      <c r="L587" s="236"/>
      <c r="M587" s="236"/>
    </row>
    <row r="588" spans="3:13" x14ac:dyDescent="0.15">
      <c r="C588" s="234"/>
      <c r="D588" s="234"/>
      <c r="E588" s="234"/>
      <c r="F588" s="236"/>
      <c r="G588" s="236"/>
      <c r="H588" s="234"/>
      <c r="I588" s="234"/>
      <c r="J588" s="234"/>
      <c r="K588" s="234"/>
      <c r="L588" s="236"/>
      <c r="M588" s="236"/>
    </row>
    <row r="589" spans="3:13" x14ac:dyDescent="0.15">
      <c r="C589" s="234"/>
      <c r="D589" s="234"/>
      <c r="E589" s="234"/>
      <c r="F589" s="236"/>
      <c r="G589" s="236"/>
      <c r="H589" s="234"/>
      <c r="I589" s="234"/>
      <c r="J589" s="234"/>
      <c r="K589" s="234"/>
      <c r="L589" s="236"/>
      <c r="M589" s="236"/>
    </row>
    <row r="590" spans="3:13" x14ac:dyDescent="0.15">
      <c r="C590" s="234"/>
      <c r="D590" s="234"/>
      <c r="E590" s="234"/>
      <c r="F590" s="236"/>
      <c r="G590" s="236"/>
      <c r="H590" s="234"/>
      <c r="I590" s="234"/>
      <c r="J590" s="234"/>
      <c r="K590" s="234"/>
      <c r="L590" s="236"/>
      <c r="M590" s="236"/>
    </row>
    <row r="591" spans="3:13" x14ac:dyDescent="0.15">
      <c r="C591" s="234"/>
      <c r="D591" s="234"/>
      <c r="E591" s="234"/>
      <c r="F591" s="236"/>
      <c r="G591" s="236"/>
      <c r="H591" s="234"/>
      <c r="I591" s="234"/>
      <c r="J591" s="234"/>
      <c r="K591" s="234"/>
      <c r="L591" s="236"/>
      <c r="M591" s="236"/>
    </row>
    <row r="592" spans="3:13" x14ac:dyDescent="0.15">
      <c r="C592" s="234"/>
      <c r="D592" s="234"/>
      <c r="E592" s="234"/>
      <c r="F592" s="236"/>
      <c r="G592" s="236"/>
      <c r="H592" s="234"/>
      <c r="I592" s="234"/>
      <c r="J592" s="234"/>
      <c r="K592" s="234"/>
      <c r="L592" s="236"/>
      <c r="M592" s="236"/>
    </row>
    <row r="593" spans="3:13" x14ac:dyDescent="0.15">
      <c r="C593" s="234"/>
      <c r="D593" s="234"/>
      <c r="E593" s="234"/>
      <c r="F593" s="236"/>
      <c r="G593" s="236"/>
      <c r="H593" s="234"/>
      <c r="I593" s="234"/>
      <c r="J593" s="234"/>
      <c r="K593" s="234"/>
      <c r="L593" s="236"/>
      <c r="M593" s="236"/>
    </row>
    <row r="594" spans="3:13" x14ac:dyDescent="0.15">
      <c r="C594" s="234"/>
      <c r="D594" s="234"/>
      <c r="E594" s="234"/>
      <c r="F594" s="236"/>
      <c r="G594" s="236"/>
      <c r="H594" s="234"/>
      <c r="I594" s="234"/>
      <c r="J594" s="234"/>
      <c r="K594" s="234"/>
      <c r="L594" s="236"/>
      <c r="M594" s="236"/>
    </row>
    <row r="595" spans="3:13" x14ac:dyDescent="0.15">
      <c r="C595" s="234"/>
      <c r="D595" s="234"/>
      <c r="E595" s="234"/>
      <c r="F595" s="236"/>
      <c r="G595" s="236"/>
      <c r="H595" s="234"/>
      <c r="I595" s="234"/>
      <c r="J595" s="234"/>
      <c r="K595" s="234"/>
      <c r="L595" s="236"/>
      <c r="M595" s="236"/>
    </row>
    <row r="596" spans="3:13" x14ac:dyDescent="0.15">
      <c r="C596" s="234"/>
      <c r="D596" s="234"/>
      <c r="E596" s="234"/>
      <c r="F596" s="236"/>
      <c r="G596" s="236"/>
      <c r="H596" s="234"/>
      <c r="I596" s="234"/>
      <c r="J596" s="234"/>
      <c r="K596" s="234"/>
      <c r="L596" s="236"/>
      <c r="M596" s="236"/>
    </row>
    <row r="597" spans="3:13" x14ac:dyDescent="0.15">
      <c r="C597" s="234"/>
      <c r="D597" s="234"/>
      <c r="E597" s="234"/>
      <c r="F597" s="236"/>
      <c r="G597" s="236"/>
      <c r="H597" s="234"/>
      <c r="I597" s="234"/>
      <c r="J597" s="234"/>
      <c r="K597" s="234"/>
      <c r="L597" s="236"/>
      <c r="M597" s="236"/>
    </row>
    <row r="598" spans="3:13" x14ac:dyDescent="0.15">
      <c r="C598" s="234"/>
      <c r="D598" s="234"/>
      <c r="E598" s="234"/>
      <c r="F598" s="236"/>
      <c r="G598" s="236"/>
      <c r="H598" s="234"/>
      <c r="I598" s="234"/>
      <c r="J598" s="234"/>
      <c r="K598" s="234"/>
      <c r="L598" s="236"/>
      <c r="M598" s="236"/>
    </row>
    <row r="599" spans="3:13" x14ac:dyDescent="0.15">
      <c r="C599" s="234"/>
      <c r="D599" s="234"/>
      <c r="E599" s="234"/>
      <c r="F599" s="236"/>
      <c r="G599" s="236"/>
      <c r="H599" s="234"/>
      <c r="I599" s="234"/>
      <c r="J599" s="234"/>
      <c r="K599" s="234"/>
      <c r="L599" s="236"/>
      <c r="M599" s="236"/>
    </row>
    <row r="600" spans="3:13" x14ac:dyDescent="0.15">
      <c r="C600" s="234"/>
      <c r="D600" s="234"/>
      <c r="E600" s="234"/>
      <c r="F600" s="236"/>
      <c r="G600" s="236"/>
      <c r="H600" s="234"/>
      <c r="I600" s="234"/>
      <c r="J600" s="234"/>
      <c r="K600" s="234"/>
      <c r="L600" s="236"/>
      <c r="M600" s="236"/>
    </row>
    <row r="601" spans="3:13" x14ac:dyDescent="0.15">
      <c r="C601" s="234"/>
      <c r="D601" s="234"/>
      <c r="E601" s="234"/>
      <c r="F601" s="236"/>
      <c r="G601" s="236"/>
      <c r="H601" s="234"/>
      <c r="I601" s="234"/>
      <c r="J601" s="234"/>
      <c r="K601" s="234"/>
      <c r="L601" s="236"/>
      <c r="M601" s="236"/>
    </row>
    <row r="602" spans="3:13" x14ac:dyDescent="0.15">
      <c r="C602" s="234"/>
      <c r="D602" s="234"/>
      <c r="E602" s="234"/>
      <c r="F602" s="236"/>
      <c r="G602" s="236"/>
      <c r="H602" s="234"/>
      <c r="I602" s="234"/>
      <c r="J602" s="234"/>
      <c r="K602" s="234"/>
      <c r="L602" s="236"/>
      <c r="M602" s="236"/>
    </row>
    <row r="603" spans="3:13" x14ac:dyDescent="0.15">
      <c r="C603" s="234"/>
      <c r="D603" s="234"/>
      <c r="E603" s="234"/>
      <c r="F603" s="236"/>
      <c r="G603" s="236"/>
      <c r="H603" s="234"/>
      <c r="I603" s="234"/>
      <c r="J603" s="234"/>
      <c r="K603" s="234"/>
      <c r="L603" s="236"/>
      <c r="M603" s="236"/>
    </row>
    <row r="604" spans="3:13" x14ac:dyDescent="0.15">
      <c r="C604" s="234"/>
      <c r="D604" s="234"/>
      <c r="E604" s="234"/>
      <c r="F604" s="236"/>
      <c r="G604" s="236"/>
      <c r="H604" s="234"/>
      <c r="I604" s="234"/>
      <c r="J604" s="234"/>
      <c r="K604" s="234"/>
      <c r="L604" s="236"/>
      <c r="M604" s="236"/>
    </row>
    <row r="605" spans="3:13" x14ac:dyDescent="0.15">
      <c r="C605" s="234"/>
      <c r="D605" s="234"/>
      <c r="E605" s="234"/>
      <c r="F605" s="236"/>
      <c r="G605" s="236"/>
      <c r="H605" s="234"/>
      <c r="I605" s="234"/>
      <c r="J605" s="234"/>
      <c r="K605" s="234"/>
      <c r="L605" s="236"/>
      <c r="M605" s="236"/>
    </row>
    <row r="606" spans="3:13" x14ac:dyDescent="0.15">
      <c r="C606" s="234"/>
      <c r="D606" s="234"/>
      <c r="E606" s="234"/>
      <c r="F606" s="236"/>
      <c r="G606" s="236"/>
      <c r="H606" s="234"/>
      <c r="I606" s="234"/>
      <c r="J606" s="234"/>
      <c r="K606" s="234"/>
      <c r="L606" s="236"/>
      <c r="M606" s="236"/>
    </row>
    <row r="607" spans="3:13" x14ac:dyDescent="0.15">
      <c r="C607" s="234"/>
      <c r="D607" s="234"/>
      <c r="E607" s="234"/>
      <c r="F607" s="236"/>
      <c r="G607" s="236"/>
      <c r="H607" s="234"/>
      <c r="I607" s="234"/>
      <c r="J607" s="234"/>
      <c r="K607" s="234"/>
      <c r="L607" s="236"/>
      <c r="M607" s="236"/>
    </row>
    <row r="608" spans="3:13" x14ac:dyDescent="0.15">
      <c r="C608" s="234"/>
      <c r="D608" s="234"/>
      <c r="E608" s="234"/>
      <c r="F608" s="236"/>
      <c r="G608" s="236"/>
      <c r="H608" s="234"/>
      <c r="I608" s="234"/>
      <c r="J608" s="234"/>
      <c r="K608" s="234"/>
      <c r="L608" s="236"/>
      <c r="M608" s="236"/>
    </row>
    <row r="609" spans="3:13" x14ac:dyDescent="0.15">
      <c r="C609" s="234"/>
      <c r="D609" s="234"/>
      <c r="E609" s="234"/>
      <c r="F609" s="236"/>
      <c r="G609" s="236"/>
      <c r="H609" s="234"/>
      <c r="I609" s="234"/>
      <c r="J609" s="234"/>
      <c r="K609" s="234"/>
      <c r="L609" s="236"/>
      <c r="M609" s="236"/>
    </row>
    <row r="610" spans="3:13" x14ac:dyDescent="0.15">
      <c r="C610" s="234"/>
      <c r="D610" s="234"/>
      <c r="E610" s="234"/>
      <c r="F610" s="236"/>
      <c r="G610" s="236"/>
      <c r="H610" s="234"/>
      <c r="I610" s="234"/>
      <c r="J610" s="234"/>
      <c r="K610" s="234"/>
      <c r="L610" s="236"/>
      <c r="M610" s="236"/>
    </row>
    <row r="611" spans="3:13" x14ac:dyDescent="0.15">
      <c r="C611" s="234"/>
      <c r="D611" s="234"/>
      <c r="E611" s="234"/>
      <c r="F611" s="236"/>
      <c r="G611" s="236"/>
      <c r="H611" s="234"/>
      <c r="I611" s="234"/>
      <c r="J611" s="234"/>
      <c r="K611" s="234"/>
      <c r="L611" s="236"/>
      <c r="M611" s="236"/>
    </row>
    <row r="612" spans="3:13" x14ac:dyDescent="0.15">
      <c r="C612" s="234"/>
      <c r="D612" s="234"/>
      <c r="E612" s="234"/>
      <c r="F612" s="236"/>
      <c r="G612" s="236"/>
      <c r="H612" s="234"/>
      <c r="I612" s="234"/>
      <c r="J612" s="234"/>
      <c r="K612" s="234"/>
      <c r="L612" s="236"/>
      <c r="M612" s="236"/>
    </row>
    <row r="613" spans="3:13" x14ac:dyDescent="0.15">
      <c r="C613" s="234"/>
      <c r="D613" s="234"/>
      <c r="E613" s="234"/>
      <c r="F613" s="236"/>
      <c r="G613" s="236"/>
      <c r="H613" s="234"/>
      <c r="I613" s="234"/>
      <c r="J613" s="234"/>
      <c r="K613" s="234"/>
      <c r="L613" s="236"/>
      <c r="M613" s="236"/>
    </row>
    <row r="614" spans="3:13" x14ac:dyDescent="0.15">
      <c r="C614" s="234"/>
      <c r="D614" s="234"/>
      <c r="E614" s="234"/>
      <c r="F614" s="236"/>
      <c r="G614" s="236"/>
      <c r="H614" s="234"/>
      <c r="I614" s="234"/>
      <c r="J614" s="234"/>
      <c r="K614" s="234"/>
      <c r="L614" s="236"/>
      <c r="M614" s="236"/>
    </row>
    <row r="615" spans="3:13" x14ac:dyDescent="0.15">
      <c r="C615" s="234"/>
      <c r="D615" s="234"/>
      <c r="E615" s="234"/>
      <c r="F615" s="236"/>
      <c r="G615" s="236"/>
      <c r="H615" s="234"/>
      <c r="I615" s="234"/>
      <c r="J615" s="234"/>
      <c r="K615" s="234"/>
      <c r="L615" s="236"/>
      <c r="M615" s="236"/>
    </row>
    <row r="616" spans="3:13" x14ac:dyDescent="0.15">
      <c r="C616" s="234"/>
      <c r="D616" s="234"/>
      <c r="E616" s="234"/>
      <c r="F616" s="236"/>
      <c r="G616" s="236"/>
      <c r="H616" s="234"/>
      <c r="I616" s="234"/>
      <c r="J616" s="234"/>
      <c r="K616" s="234"/>
      <c r="L616" s="236"/>
      <c r="M616" s="236"/>
    </row>
    <row r="617" spans="3:13" x14ac:dyDescent="0.15">
      <c r="C617" s="234"/>
      <c r="D617" s="234"/>
      <c r="E617" s="234"/>
      <c r="F617" s="236"/>
      <c r="G617" s="236"/>
      <c r="H617" s="234"/>
      <c r="I617" s="234"/>
      <c r="J617" s="234"/>
      <c r="K617" s="234"/>
      <c r="L617" s="236"/>
      <c r="M617" s="236"/>
    </row>
    <row r="618" spans="3:13" x14ac:dyDescent="0.15">
      <c r="C618" s="234"/>
      <c r="D618" s="234"/>
      <c r="E618" s="234"/>
      <c r="F618" s="236"/>
      <c r="G618" s="236"/>
      <c r="H618" s="234"/>
      <c r="I618" s="234"/>
      <c r="J618" s="234"/>
      <c r="K618" s="234"/>
      <c r="L618" s="236"/>
      <c r="M618" s="236"/>
    </row>
    <row r="619" spans="3:13" x14ac:dyDescent="0.15">
      <c r="C619" s="234"/>
      <c r="D619" s="234"/>
      <c r="E619" s="234"/>
      <c r="F619" s="236"/>
      <c r="G619" s="236"/>
      <c r="H619" s="234"/>
      <c r="I619" s="234"/>
      <c r="J619" s="234"/>
      <c r="K619" s="234"/>
      <c r="L619" s="236"/>
      <c r="M619" s="236"/>
    </row>
    <row r="620" spans="3:13" x14ac:dyDescent="0.15">
      <c r="C620" s="234"/>
      <c r="D620" s="234"/>
      <c r="E620" s="234"/>
      <c r="F620" s="236"/>
      <c r="G620" s="236"/>
      <c r="H620" s="234"/>
      <c r="I620" s="234"/>
      <c r="J620" s="234"/>
      <c r="K620" s="234"/>
      <c r="L620" s="236"/>
      <c r="M620" s="236"/>
    </row>
    <row r="621" spans="3:13" x14ac:dyDescent="0.15">
      <c r="C621" s="234"/>
      <c r="D621" s="234"/>
      <c r="E621" s="234"/>
      <c r="F621" s="236"/>
      <c r="G621" s="236"/>
      <c r="H621" s="234"/>
      <c r="I621" s="234"/>
      <c r="J621" s="234"/>
      <c r="K621" s="234"/>
      <c r="L621" s="236"/>
      <c r="M621" s="236"/>
    </row>
    <row r="622" spans="3:13" x14ac:dyDescent="0.15">
      <c r="C622" s="234"/>
      <c r="D622" s="234"/>
      <c r="E622" s="234"/>
      <c r="F622" s="236"/>
      <c r="G622" s="236"/>
      <c r="H622" s="234"/>
      <c r="I622" s="234"/>
      <c r="J622" s="234"/>
      <c r="K622" s="234"/>
      <c r="L622" s="236"/>
      <c r="M622" s="236"/>
    </row>
    <row r="623" spans="3:13" x14ac:dyDescent="0.15">
      <c r="C623" s="234"/>
      <c r="D623" s="234"/>
      <c r="E623" s="234"/>
      <c r="F623" s="236"/>
      <c r="G623" s="236"/>
      <c r="H623" s="234"/>
      <c r="I623" s="234"/>
      <c r="J623" s="234"/>
      <c r="K623" s="234"/>
      <c r="L623" s="236"/>
      <c r="M623" s="236"/>
    </row>
    <row r="624" spans="3:13" x14ac:dyDescent="0.15">
      <c r="C624" s="234"/>
      <c r="D624" s="234"/>
      <c r="E624" s="234"/>
      <c r="F624" s="236"/>
      <c r="G624" s="236"/>
      <c r="H624" s="234"/>
      <c r="I624" s="234"/>
      <c r="J624" s="234"/>
      <c r="K624" s="234"/>
      <c r="L624" s="236"/>
      <c r="M624" s="236"/>
    </row>
    <row r="625" spans="3:13" x14ac:dyDescent="0.15">
      <c r="C625" s="234"/>
      <c r="D625" s="234"/>
      <c r="E625" s="234"/>
      <c r="F625" s="236"/>
      <c r="G625" s="236"/>
      <c r="H625" s="234"/>
      <c r="I625" s="234"/>
      <c r="J625" s="234"/>
      <c r="K625" s="234"/>
      <c r="L625" s="236"/>
      <c r="M625" s="236"/>
    </row>
    <row r="626" spans="3:13" x14ac:dyDescent="0.15">
      <c r="C626" s="234"/>
      <c r="D626" s="234"/>
      <c r="E626" s="234"/>
      <c r="F626" s="236"/>
      <c r="G626" s="236"/>
      <c r="H626" s="234"/>
      <c r="I626" s="234"/>
      <c r="J626" s="234"/>
      <c r="K626" s="234"/>
      <c r="L626" s="236"/>
      <c r="M626" s="236"/>
    </row>
    <row r="627" spans="3:13" x14ac:dyDescent="0.15">
      <c r="C627" s="234"/>
      <c r="D627" s="234"/>
      <c r="E627" s="234"/>
      <c r="F627" s="236"/>
      <c r="G627" s="236"/>
      <c r="H627" s="234"/>
      <c r="I627" s="234"/>
      <c r="J627" s="234"/>
      <c r="K627" s="234"/>
      <c r="L627" s="236"/>
      <c r="M627" s="236"/>
    </row>
    <row r="628" spans="3:13" x14ac:dyDescent="0.15">
      <c r="C628" s="234"/>
      <c r="D628" s="234"/>
      <c r="E628" s="234"/>
      <c r="F628" s="236"/>
      <c r="G628" s="236"/>
      <c r="H628" s="234"/>
      <c r="I628" s="234"/>
      <c r="J628" s="234"/>
      <c r="K628" s="234"/>
      <c r="L628" s="236"/>
      <c r="M628" s="236"/>
    </row>
    <row r="629" spans="3:13" x14ac:dyDescent="0.15">
      <c r="C629" s="234"/>
      <c r="D629" s="234"/>
      <c r="E629" s="234"/>
      <c r="F629" s="236"/>
      <c r="G629" s="236"/>
      <c r="H629" s="234"/>
      <c r="I629" s="234"/>
      <c r="J629" s="234"/>
      <c r="K629" s="234"/>
      <c r="L629" s="236"/>
      <c r="M629" s="236"/>
    </row>
    <row r="630" spans="3:13" x14ac:dyDescent="0.15">
      <c r="C630" s="234"/>
      <c r="D630" s="234"/>
      <c r="E630" s="234"/>
      <c r="F630" s="236"/>
      <c r="G630" s="236"/>
      <c r="H630" s="234"/>
      <c r="I630" s="234"/>
      <c r="J630" s="234"/>
      <c r="K630" s="234"/>
      <c r="L630" s="236"/>
      <c r="M630" s="236"/>
    </row>
    <row r="631" spans="3:13" x14ac:dyDescent="0.15">
      <c r="C631" s="234"/>
      <c r="D631" s="234"/>
      <c r="E631" s="234"/>
      <c r="F631" s="236"/>
      <c r="G631" s="236"/>
      <c r="H631" s="234"/>
      <c r="I631" s="234"/>
      <c r="J631" s="234"/>
      <c r="K631" s="234"/>
      <c r="L631" s="236"/>
      <c r="M631" s="236"/>
    </row>
    <row r="632" spans="3:13" x14ac:dyDescent="0.15">
      <c r="C632" s="234"/>
      <c r="D632" s="234"/>
      <c r="E632" s="234"/>
      <c r="F632" s="236"/>
      <c r="G632" s="236"/>
      <c r="H632" s="234"/>
      <c r="I632" s="234"/>
      <c r="J632" s="234"/>
      <c r="K632" s="234"/>
      <c r="L632" s="236"/>
      <c r="M632" s="236"/>
    </row>
    <row r="633" spans="3:13" x14ac:dyDescent="0.15">
      <c r="C633" s="234"/>
      <c r="D633" s="234"/>
      <c r="E633" s="234"/>
      <c r="F633" s="236"/>
      <c r="G633" s="236"/>
      <c r="H633" s="234"/>
      <c r="I633" s="234"/>
      <c r="J633" s="234"/>
      <c r="K633" s="234"/>
      <c r="L633" s="236"/>
      <c r="M633" s="236"/>
    </row>
    <row r="634" spans="3:13" x14ac:dyDescent="0.15">
      <c r="C634" s="234"/>
      <c r="D634" s="234"/>
      <c r="E634" s="234"/>
      <c r="F634" s="236"/>
      <c r="G634" s="236"/>
      <c r="H634" s="234"/>
      <c r="I634" s="234"/>
      <c r="J634" s="234"/>
      <c r="K634" s="234"/>
      <c r="L634" s="236"/>
      <c r="M634" s="236"/>
    </row>
    <row r="635" spans="3:13" x14ac:dyDescent="0.15">
      <c r="C635" s="234"/>
      <c r="D635" s="234"/>
      <c r="E635" s="234"/>
      <c r="F635" s="236"/>
      <c r="G635" s="236"/>
      <c r="H635" s="234"/>
      <c r="I635" s="234"/>
      <c r="J635" s="234"/>
      <c r="K635" s="234"/>
      <c r="L635" s="236"/>
      <c r="M635" s="236"/>
    </row>
    <row r="636" spans="3:13" x14ac:dyDescent="0.15">
      <c r="C636" s="234"/>
      <c r="D636" s="234"/>
      <c r="E636" s="234"/>
      <c r="F636" s="236"/>
      <c r="G636" s="236"/>
      <c r="H636" s="234"/>
      <c r="I636" s="234"/>
      <c r="J636" s="234"/>
      <c r="K636" s="234"/>
      <c r="L636" s="236"/>
      <c r="M636" s="236"/>
    </row>
    <row r="637" spans="3:13" x14ac:dyDescent="0.15">
      <c r="C637" s="234"/>
      <c r="D637" s="234"/>
      <c r="E637" s="234"/>
      <c r="F637" s="236"/>
      <c r="G637" s="236"/>
      <c r="H637" s="234"/>
      <c r="I637" s="234"/>
      <c r="J637" s="234"/>
      <c r="K637" s="234"/>
      <c r="L637" s="236"/>
      <c r="M637" s="236"/>
    </row>
    <row r="638" spans="3:13" x14ac:dyDescent="0.15">
      <c r="C638" s="234"/>
      <c r="D638" s="234"/>
      <c r="E638" s="234"/>
      <c r="F638" s="236"/>
      <c r="G638" s="236"/>
      <c r="H638" s="234"/>
      <c r="I638" s="234"/>
      <c r="J638" s="234"/>
      <c r="K638" s="234"/>
      <c r="L638" s="236"/>
      <c r="M638" s="236"/>
    </row>
    <row r="639" spans="3:13" x14ac:dyDescent="0.15">
      <c r="C639" s="234"/>
      <c r="D639" s="234"/>
      <c r="E639" s="234"/>
      <c r="F639" s="236"/>
      <c r="G639" s="236"/>
      <c r="H639" s="234"/>
      <c r="I639" s="234"/>
      <c r="J639" s="234"/>
      <c r="K639" s="234"/>
      <c r="L639" s="236"/>
      <c r="M639" s="236"/>
    </row>
    <row r="640" spans="3:13" x14ac:dyDescent="0.15">
      <c r="C640" s="234"/>
      <c r="D640" s="234"/>
      <c r="E640" s="234"/>
      <c r="F640" s="236"/>
      <c r="G640" s="236"/>
      <c r="H640" s="234"/>
      <c r="I640" s="234"/>
      <c r="J640" s="234"/>
      <c r="K640" s="234"/>
      <c r="L640" s="236"/>
      <c r="M640" s="236"/>
    </row>
    <row r="641" spans="3:13" x14ac:dyDescent="0.15">
      <c r="C641" s="234"/>
      <c r="D641" s="234"/>
      <c r="E641" s="234"/>
      <c r="F641" s="236"/>
      <c r="G641" s="236"/>
      <c r="H641" s="234"/>
      <c r="I641" s="234"/>
      <c r="J641" s="234"/>
      <c r="K641" s="234"/>
      <c r="L641" s="236"/>
      <c r="M641" s="236"/>
    </row>
    <row r="642" spans="3:13" x14ac:dyDescent="0.15">
      <c r="C642" s="234"/>
      <c r="D642" s="234"/>
      <c r="E642" s="234"/>
      <c r="F642" s="236"/>
      <c r="G642" s="236"/>
      <c r="H642" s="234"/>
      <c r="I642" s="234"/>
      <c r="J642" s="234"/>
      <c r="K642" s="234"/>
      <c r="L642" s="236"/>
      <c r="M642" s="236"/>
    </row>
    <row r="643" spans="3:13" x14ac:dyDescent="0.15">
      <c r="C643" s="234"/>
      <c r="D643" s="234"/>
      <c r="E643" s="234"/>
      <c r="F643" s="236"/>
      <c r="G643" s="236"/>
      <c r="H643" s="234"/>
      <c r="I643" s="234"/>
      <c r="J643" s="234"/>
      <c r="K643" s="234"/>
      <c r="L643" s="236"/>
      <c r="M643" s="236"/>
    </row>
    <row r="644" spans="3:13" x14ac:dyDescent="0.15">
      <c r="C644" s="234"/>
      <c r="D644" s="234"/>
      <c r="E644" s="234"/>
      <c r="F644" s="236"/>
      <c r="G644" s="236"/>
      <c r="H644" s="234"/>
      <c r="I644" s="234"/>
      <c r="J644" s="234"/>
      <c r="K644" s="234"/>
      <c r="L644" s="236"/>
      <c r="M644" s="236"/>
    </row>
    <row r="645" spans="3:13" x14ac:dyDescent="0.15">
      <c r="C645" s="234"/>
      <c r="D645" s="234"/>
      <c r="E645" s="234"/>
      <c r="F645" s="236"/>
      <c r="G645" s="236"/>
      <c r="H645" s="234"/>
      <c r="I645" s="234"/>
      <c r="J645" s="234"/>
      <c r="K645" s="234"/>
      <c r="L645" s="236"/>
      <c r="M645" s="236"/>
    </row>
    <row r="646" spans="3:13" x14ac:dyDescent="0.15">
      <c r="C646" s="234"/>
      <c r="D646" s="234"/>
      <c r="E646" s="234"/>
      <c r="F646" s="236"/>
      <c r="G646" s="236"/>
      <c r="H646" s="234"/>
      <c r="I646" s="234"/>
      <c r="J646" s="234"/>
      <c r="K646" s="234"/>
      <c r="L646" s="236"/>
      <c r="M646" s="236"/>
    </row>
    <row r="647" spans="3:13" x14ac:dyDescent="0.15">
      <c r="C647" s="234"/>
      <c r="D647" s="234"/>
      <c r="E647" s="234"/>
      <c r="F647" s="236"/>
      <c r="G647" s="236"/>
      <c r="H647" s="234"/>
      <c r="I647" s="234"/>
      <c r="J647" s="234"/>
      <c r="K647" s="234"/>
      <c r="L647" s="236"/>
      <c r="M647" s="236"/>
    </row>
    <row r="648" spans="3:13" x14ac:dyDescent="0.15">
      <c r="C648" s="234"/>
      <c r="D648" s="234"/>
      <c r="E648" s="234"/>
      <c r="F648" s="236"/>
      <c r="G648" s="236"/>
      <c r="H648" s="234"/>
      <c r="I648" s="234"/>
      <c r="J648" s="234"/>
      <c r="K648" s="234"/>
      <c r="L648" s="236"/>
      <c r="M648" s="236"/>
    </row>
    <row r="649" spans="3:13" x14ac:dyDescent="0.15">
      <c r="C649" s="234"/>
      <c r="D649" s="234"/>
      <c r="E649" s="234"/>
      <c r="F649" s="236"/>
      <c r="G649" s="236"/>
      <c r="H649" s="234"/>
      <c r="I649" s="234"/>
      <c r="J649" s="234"/>
      <c r="K649" s="234"/>
      <c r="L649" s="236"/>
      <c r="M649" s="236"/>
    </row>
    <row r="650" spans="3:13" x14ac:dyDescent="0.15">
      <c r="C650" s="234"/>
      <c r="D650" s="234"/>
      <c r="E650" s="234"/>
      <c r="F650" s="236"/>
      <c r="G650" s="236"/>
      <c r="H650" s="234"/>
      <c r="I650" s="234"/>
      <c r="J650" s="234"/>
      <c r="K650" s="234"/>
      <c r="L650" s="236"/>
      <c r="M650" s="236"/>
    </row>
    <row r="651" spans="3:13" x14ac:dyDescent="0.15">
      <c r="C651" s="234"/>
      <c r="D651" s="234"/>
      <c r="E651" s="234"/>
      <c r="F651" s="236"/>
      <c r="G651" s="236"/>
      <c r="H651" s="234"/>
      <c r="I651" s="234"/>
      <c r="J651" s="234"/>
      <c r="K651" s="234"/>
      <c r="L651" s="236"/>
      <c r="M651" s="236"/>
    </row>
    <row r="652" spans="3:13" x14ac:dyDescent="0.15">
      <c r="C652" s="234"/>
      <c r="D652" s="234"/>
      <c r="E652" s="234"/>
      <c r="F652" s="236"/>
      <c r="G652" s="236"/>
      <c r="H652" s="234"/>
      <c r="I652" s="234"/>
      <c r="J652" s="234"/>
      <c r="K652" s="234"/>
      <c r="L652" s="236"/>
      <c r="M652" s="236"/>
    </row>
    <row r="653" spans="3:13" x14ac:dyDescent="0.15">
      <c r="C653" s="234"/>
      <c r="D653" s="234"/>
      <c r="E653" s="234"/>
      <c r="F653" s="236"/>
      <c r="G653" s="236"/>
      <c r="H653" s="234"/>
      <c r="I653" s="234"/>
      <c r="J653" s="234"/>
      <c r="K653" s="234"/>
      <c r="L653" s="236"/>
      <c r="M653" s="236"/>
    </row>
    <row r="654" spans="3:13" x14ac:dyDescent="0.15">
      <c r="C654" s="234"/>
      <c r="D654" s="234"/>
      <c r="E654" s="234"/>
      <c r="F654" s="236"/>
      <c r="G654" s="236"/>
      <c r="H654" s="234"/>
      <c r="I654" s="234"/>
      <c r="J654" s="234"/>
      <c r="K654" s="234"/>
      <c r="L654" s="236"/>
      <c r="M654" s="236"/>
    </row>
    <row r="655" spans="3:13" x14ac:dyDescent="0.15">
      <c r="C655" s="234"/>
      <c r="D655" s="234"/>
      <c r="E655" s="234"/>
      <c r="F655" s="236"/>
      <c r="G655" s="236"/>
      <c r="H655" s="234"/>
      <c r="I655" s="234"/>
      <c r="J655" s="234"/>
      <c r="K655" s="234"/>
      <c r="L655" s="236"/>
      <c r="M655" s="236"/>
    </row>
    <row r="656" spans="3:13" x14ac:dyDescent="0.15">
      <c r="C656" s="234"/>
      <c r="D656" s="234"/>
      <c r="E656" s="234"/>
      <c r="F656" s="236"/>
      <c r="G656" s="236"/>
      <c r="H656" s="234"/>
      <c r="I656" s="234"/>
      <c r="J656" s="234"/>
      <c r="K656" s="234"/>
      <c r="L656" s="236"/>
      <c r="M656" s="236"/>
    </row>
    <row r="657" spans="3:13" x14ac:dyDescent="0.15">
      <c r="C657" s="234"/>
      <c r="D657" s="234"/>
      <c r="E657" s="234"/>
      <c r="F657" s="236"/>
      <c r="G657" s="236"/>
      <c r="H657" s="234"/>
      <c r="I657" s="234"/>
      <c r="J657" s="234"/>
      <c r="K657" s="234"/>
      <c r="L657" s="236"/>
      <c r="M657" s="236"/>
    </row>
    <row r="658" spans="3:13" x14ac:dyDescent="0.15">
      <c r="C658" s="234"/>
      <c r="D658" s="234"/>
      <c r="E658" s="234"/>
      <c r="F658" s="236"/>
      <c r="G658" s="236"/>
      <c r="H658" s="234"/>
      <c r="I658" s="234"/>
      <c r="J658" s="234"/>
      <c r="K658" s="234"/>
      <c r="L658" s="236"/>
      <c r="M658" s="236"/>
    </row>
    <row r="659" spans="3:13" x14ac:dyDescent="0.15">
      <c r="C659" s="234"/>
      <c r="D659" s="234"/>
      <c r="E659" s="234"/>
      <c r="F659" s="236"/>
      <c r="G659" s="236"/>
      <c r="H659" s="234"/>
      <c r="I659" s="234"/>
      <c r="J659" s="234"/>
      <c r="K659" s="234"/>
      <c r="L659" s="236"/>
      <c r="M659" s="236"/>
    </row>
    <row r="660" spans="3:13" x14ac:dyDescent="0.15">
      <c r="C660" s="234"/>
      <c r="D660" s="234"/>
      <c r="E660" s="234"/>
      <c r="F660" s="236"/>
      <c r="G660" s="236"/>
      <c r="H660" s="234"/>
      <c r="I660" s="234"/>
      <c r="J660" s="234"/>
      <c r="K660" s="234"/>
      <c r="L660" s="236"/>
      <c r="M660" s="236"/>
    </row>
    <row r="661" spans="3:13" x14ac:dyDescent="0.15">
      <c r="C661" s="234"/>
      <c r="D661" s="234"/>
      <c r="E661" s="234"/>
      <c r="F661" s="236"/>
      <c r="G661" s="236"/>
      <c r="H661" s="234"/>
      <c r="I661" s="234"/>
      <c r="J661" s="234"/>
      <c r="K661" s="234"/>
      <c r="L661" s="236"/>
      <c r="M661" s="236"/>
    </row>
    <row r="662" spans="3:13" x14ac:dyDescent="0.15">
      <c r="C662" s="234"/>
      <c r="D662" s="234"/>
      <c r="E662" s="234"/>
      <c r="F662" s="236"/>
      <c r="G662" s="236"/>
      <c r="H662" s="234"/>
      <c r="I662" s="234"/>
      <c r="J662" s="234"/>
      <c r="K662" s="234"/>
      <c r="L662" s="236"/>
      <c r="M662" s="236"/>
    </row>
    <row r="663" spans="3:13" x14ac:dyDescent="0.15">
      <c r="C663" s="234"/>
      <c r="D663" s="234"/>
      <c r="E663" s="234"/>
      <c r="F663" s="236"/>
      <c r="G663" s="236"/>
      <c r="H663" s="234"/>
      <c r="I663" s="234"/>
      <c r="J663" s="234"/>
      <c r="K663" s="234"/>
      <c r="L663" s="236"/>
      <c r="M663" s="236"/>
    </row>
    <row r="664" spans="3:13" x14ac:dyDescent="0.15">
      <c r="C664" s="234"/>
      <c r="D664" s="234"/>
      <c r="E664" s="234"/>
      <c r="F664" s="236"/>
      <c r="G664" s="236"/>
      <c r="H664" s="234"/>
      <c r="I664" s="234"/>
      <c r="J664" s="234"/>
      <c r="K664" s="234"/>
      <c r="L664" s="236"/>
      <c r="M664" s="236"/>
    </row>
    <row r="665" spans="3:13" x14ac:dyDescent="0.15">
      <c r="C665" s="234"/>
      <c r="D665" s="234"/>
      <c r="E665" s="234"/>
      <c r="F665" s="236"/>
      <c r="G665" s="236"/>
      <c r="H665" s="234"/>
      <c r="I665" s="234"/>
      <c r="J665" s="234"/>
      <c r="K665" s="234"/>
      <c r="L665" s="236"/>
      <c r="M665" s="236"/>
    </row>
    <row r="666" spans="3:13" x14ac:dyDescent="0.15">
      <c r="C666" s="234"/>
      <c r="D666" s="234"/>
      <c r="E666" s="234"/>
      <c r="F666" s="236"/>
      <c r="G666" s="236"/>
      <c r="H666" s="234"/>
      <c r="I666" s="234"/>
      <c r="J666" s="234"/>
      <c r="K666" s="234"/>
      <c r="L666" s="236"/>
      <c r="M666" s="236"/>
    </row>
    <row r="667" spans="3:13" x14ac:dyDescent="0.15">
      <c r="C667" s="234"/>
      <c r="D667" s="234"/>
      <c r="E667" s="234"/>
      <c r="F667" s="236"/>
      <c r="G667" s="236"/>
      <c r="H667" s="234"/>
      <c r="I667" s="234"/>
      <c r="J667" s="234"/>
      <c r="K667" s="234"/>
      <c r="L667" s="236"/>
      <c r="M667" s="236"/>
    </row>
    <row r="668" spans="3:13" x14ac:dyDescent="0.15">
      <c r="C668" s="234"/>
      <c r="D668" s="234"/>
      <c r="E668" s="234"/>
      <c r="F668" s="236"/>
      <c r="G668" s="236"/>
      <c r="H668" s="234"/>
      <c r="I668" s="234"/>
      <c r="J668" s="234"/>
      <c r="K668" s="234"/>
      <c r="L668" s="236"/>
      <c r="M668" s="236"/>
    </row>
    <row r="669" spans="3:13" x14ac:dyDescent="0.15">
      <c r="C669" s="234"/>
      <c r="D669" s="234"/>
      <c r="E669" s="234"/>
      <c r="F669" s="236"/>
      <c r="G669" s="236"/>
      <c r="H669" s="234"/>
      <c r="I669" s="234"/>
      <c r="J669" s="234"/>
      <c r="K669" s="234"/>
      <c r="L669" s="236"/>
      <c r="M669" s="236"/>
    </row>
    <row r="670" spans="3:13" x14ac:dyDescent="0.15">
      <c r="C670" s="234"/>
      <c r="D670" s="234"/>
      <c r="E670" s="234"/>
      <c r="F670" s="236"/>
      <c r="G670" s="236"/>
      <c r="H670" s="234"/>
      <c r="I670" s="234"/>
      <c r="J670" s="234"/>
      <c r="K670" s="234"/>
      <c r="L670" s="236"/>
      <c r="M670" s="236"/>
    </row>
    <row r="671" spans="3:13" x14ac:dyDescent="0.15">
      <c r="C671" s="234"/>
      <c r="D671" s="234"/>
      <c r="E671" s="234"/>
      <c r="F671" s="236"/>
      <c r="G671" s="236"/>
      <c r="H671" s="234"/>
      <c r="I671" s="234"/>
      <c r="J671" s="234"/>
      <c r="K671" s="234"/>
      <c r="L671" s="236"/>
      <c r="M671" s="236"/>
    </row>
    <row r="672" spans="3:13" x14ac:dyDescent="0.15">
      <c r="C672" s="234"/>
      <c r="D672" s="234"/>
      <c r="E672" s="234"/>
      <c r="F672" s="236"/>
      <c r="G672" s="236"/>
      <c r="H672" s="234"/>
      <c r="I672" s="234"/>
      <c r="J672" s="234"/>
      <c r="K672" s="234"/>
      <c r="L672" s="236"/>
      <c r="M672" s="236"/>
    </row>
    <row r="673" spans="3:13" x14ac:dyDescent="0.15">
      <c r="C673" s="234"/>
      <c r="D673" s="234"/>
      <c r="E673" s="234"/>
      <c r="F673" s="236"/>
      <c r="G673" s="236"/>
      <c r="H673" s="234"/>
      <c r="I673" s="234"/>
      <c r="J673" s="234"/>
      <c r="K673" s="234"/>
      <c r="L673" s="236"/>
      <c r="M673" s="236"/>
    </row>
    <row r="674" spans="3:13" x14ac:dyDescent="0.15">
      <c r="C674" s="234"/>
      <c r="D674" s="234"/>
      <c r="E674" s="234"/>
      <c r="F674" s="236"/>
      <c r="G674" s="236"/>
      <c r="H674" s="234"/>
      <c r="I674" s="234"/>
      <c r="J674" s="234"/>
      <c r="K674" s="234"/>
      <c r="L674" s="236"/>
      <c r="M674" s="236"/>
    </row>
    <row r="675" spans="3:13" x14ac:dyDescent="0.15">
      <c r="C675" s="234"/>
      <c r="D675" s="234"/>
      <c r="E675" s="234"/>
      <c r="F675" s="236"/>
      <c r="G675" s="236"/>
      <c r="H675" s="234"/>
      <c r="I675" s="234"/>
      <c r="J675" s="234"/>
      <c r="K675" s="234"/>
      <c r="L675" s="236"/>
      <c r="M675" s="236"/>
    </row>
    <row r="676" spans="3:13" x14ac:dyDescent="0.15">
      <c r="C676" s="234"/>
      <c r="D676" s="234"/>
      <c r="E676" s="234"/>
      <c r="F676" s="236"/>
      <c r="G676" s="236"/>
      <c r="H676" s="234"/>
      <c r="I676" s="234"/>
      <c r="J676" s="234"/>
      <c r="K676" s="234"/>
      <c r="L676" s="236"/>
      <c r="M676" s="236"/>
    </row>
    <row r="677" spans="3:13" x14ac:dyDescent="0.15">
      <c r="C677" s="234"/>
      <c r="D677" s="234"/>
      <c r="E677" s="234"/>
      <c r="F677" s="236"/>
      <c r="G677" s="236"/>
      <c r="H677" s="234"/>
      <c r="I677" s="234"/>
      <c r="J677" s="234"/>
      <c r="K677" s="234"/>
      <c r="L677" s="236"/>
      <c r="M677" s="236"/>
    </row>
    <row r="678" spans="3:13" x14ac:dyDescent="0.15">
      <c r="C678" s="234"/>
      <c r="D678" s="234"/>
      <c r="E678" s="234"/>
      <c r="F678" s="236"/>
      <c r="G678" s="236"/>
      <c r="H678" s="234"/>
      <c r="I678" s="234"/>
      <c r="J678" s="234"/>
      <c r="K678" s="234"/>
      <c r="L678" s="236"/>
      <c r="M678" s="236"/>
    </row>
    <row r="679" spans="3:13" x14ac:dyDescent="0.15">
      <c r="C679" s="234"/>
      <c r="D679" s="234"/>
      <c r="E679" s="234"/>
      <c r="F679" s="236"/>
      <c r="G679" s="236"/>
      <c r="H679" s="234"/>
      <c r="I679" s="234"/>
      <c r="J679" s="234"/>
      <c r="K679" s="234"/>
      <c r="L679" s="236"/>
      <c r="M679" s="236"/>
    </row>
    <row r="680" spans="3:13" x14ac:dyDescent="0.15">
      <c r="C680" s="234"/>
      <c r="D680" s="234"/>
      <c r="E680" s="234"/>
      <c r="F680" s="236"/>
      <c r="G680" s="236"/>
      <c r="H680" s="234"/>
      <c r="I680" s="234"/>
      <c r="J680" s="234"/>
      <c r="K680" s="234"/>
      <c r="L680" s="236"/>
      <c r="M680" s="236"/>
    </row>
    <row r="681" spans="3:13" x14ac:dyDescent="0.15">
      <c r="C681" s="234"/>
      <c r="D681" s="234"/>
      <c r="E681" s="234"/>
      <c r="F681" s="236"/>
      <c r="G681" s="236"/>
      <c r="H681" s="234"/>
      <c r="I681" s="234"/>
      <c r="J681" s="234"/>
      <c r="K681" s="234"/>
      <c r="L681" s="236"/>
      <c r="M681" s="236"/>
    </row>
    <row r="682" spans="3:13" x14ac:dyDescent="0.15">
      <c r="C682" s="234"/>
      <c r="D682" s="234"/>
      <c r="E682" s="234"/>
      <c r="F682" s="236"/>
      <c r="G682" s="236"/>
      <c r="H682" s="234"/>
      <c r="I682" s="234"/>
      <c r="J682" s="234"/>
      <c r="K682" s="234"/>
      <c r="L682" s="236"/>
      <c r="M682" s="236"/>
    </row>
    <row r="683" spans="3:13" x14ac:dyDescent="0.15">
      <c r="C683" s="234"/>
      <c r="D683" s="234"/>
      <c r="E683" s="234"/>
      <c r="F683" s="236"/>
      <c r="G683" s="236"/>
      <c r="H683" s="234"/>
      <c r="I683" s="234"/>
      <c r="J683" s="234"/>
      <c r="K683" s="234"/>
      <c r="L683" s="236"/>
      <c r="M683" s="236"/>
    </row>
    <row r="684" spans="3:13" x14ac:dyDescent="0.15">
      <c r="C684" s="234"/>
      <c r="D684" s="234"/>
      <c r="E684" s="234"/>
      <c r="F684" s="236"/>
      <c r="G684" s="236"/>
      <c r="H684" s="234"/>
      <c r="I684" s="234"/>
      <c r="J684" s="234"/>
      <c r="K684" s="234"/>
      <c r="L684" s="236"/>
      <c r="M684" s="236"/>
    </row>
    <row r="685" spans="3:13" x14ac:dyDescent="0.15">
      <c r="C685" s="234"/>
      <c r="D685" s="234"/>
      <c r="E685" s="234"/>
      <c r="F685" s="236"/>
      <c r="G685" s="236"/>
      <c r="H685" s="234"/>
      <c r="I685" s="234"/>
      <c r="J685" s="234"/>
      <c r="K685" s="234"/>
      <c r="L685" s="236"/>
      <c r="M685" s="236"/>
    </row>
    <row r="686" spans="3:13" x14ac:dyDescent="0.15">
      <c r="C686" s="234"/>
      <c r="D686" s="234"/>
      <c r="E686" s="234"/>
      <c r="F686" s="236"/>
      <c r="G686" s="236"/>
      <c r="H686" s="234"/>
      <c r="I686" s="234"/>
      <c r="J686" s="234"/>
      <c r="K686" s="234"/>
      <c r="L686" s="236"/>
      <c r="M686" s="236"/>
    </row>
    <row r="687" spans="3:13" x14ac:dyDescent="0.15">
      <c r="C687" s="234"/>
      <c r="D687" s="234"/>
      <c r="E687" s="234"/>
      <c r="F687" s="236"/>
      <c r="G687" s="236"/>
      <c r="H687" s="234"/>
      <c r="I687" s="234"/>
      <c r="J687" s="234"/>
      <c r="K687" s="234"/>
      <c r="L687" s="236"/>
      <c r="M687" s="236"/>
    </row>
    <row r="688" spans="3:13" x14ac:dyDescent="0.15">
      <c r="C688" s="234"/>
      <c r="D688" s="234"/>
      <c r="E688" s="234"/>
      <c r="F688" s="236"/>
      <c r="G688" s="236"/>
      <c r="H688" s="234"/>
      <c r="I688" s="234"/>
      <c r="J688" s="234"/>
      <c r="K688" s="234"/>
      <c r="L688" s="236"/>
      <c r="M688" s="236"/>
    </row>
    <row r="689" spans="3:13" x14ac:dyDescent="0.15">
      <c r="C689" s="234"/>
      <c r="D689" s="234"/>
      <c r="E689" s="234"/>
      <c r="F689" s="236"/>
      <c r="G689" s="236"/>
      <c r="H689" s="234"/>
      <c r="I689" s="234"/>
      <c r="J689" s="234"/>
      <c r="K689" s="234"/>
      <c r="L689" s="236"/>
      <c r="M689" s="236"/>
    </row>
    <row r="690" spans="3:13" x14ac:dyDescent="0.15">
      <c r="C690" s="234"/>
      <c r="D690" s="234"/>
      <c r="E690" s="234"/>
      <c r="F690" s="236"/>
      <c r="G690" s="236"/>
      <c r="H690" s="234"/>
      <c r="I690" s="234"/>
      <c r="J690" s="234"/>
      <c r="K690" s="234"/>
      <c r="L690" s="236"/>
      <c r="M690" s="236"/>
    </row>
    <row r="691" spans="3:13" x14ac:dyDescent="0.15">
      <c r="C691" s="234"/>
      <c r="D691" s="234"/>
      <c r="E691" s="234"/>
      <c r="F691" s="236"/>
      <c r="G691" s="236"/>
      <c r="H691" s="234"/>
      <c r="I691" s="234"/>
      <c r="J691" s="234"/>
      <c r="K691" s="234"/>
      <c r="L691" s="236"/>
      <c r="M691" s="236"/>
    </row>
    <row r="692" spans="3:13" x14ac:dyDescent="0.15">
      <c r="C692" s="234"/>
      <c r="D692" s="234"/>
      <c r="E692" s="234"/>
      <c r="F692" s="236"/>
      <c r="G692" s="236"/>
      <c r="H692" s="234"/>
      <c r="I692" s="234"/>
      <c r="J692" s="234"/>
      <c r="K692" s="234"/>
      <c r="L692" s="236"/>
      <c r="M692" s="236"/>
    </row>
    <row r="693" spans="3:13" x14ac:dyDescent="0.15">
      <c r="C693" s="234"/>
      <c r="D693" s="234"/>
      <c r="E693" s="234"/>
      <c r="F693" s="236"/>
      <c r="G693" s="236"/>
      <c r="H693" s="234"/>
      <c r="I693" s="234"/>
      <c r="J693" s="234"/>
      <c r="K693" s="234"/>
      <c r="L693" s="236"/>
      <c r="M693" s="236"/>
    </row>
    <row r="694" spans="3:13" x14ac:dyDescent="0.15">
      <c r="C694" s="234"/>
      <c r="D694" s="234"/>
      <c r="E694" s="234"/>
      <c r="F694" s="236"/>
      <c r="G694" s="236"/>
      <c r="H694" s="234"/>
      <c r="I694" s="234"/>
      <c r="J694" s="234"/>
      <c r="K694" s="234"/>
      <c r="L694" s="236"/>
      <c r="M694" s="236"/>
    </row>
    <row r="695" spans="3:13" x14ac:dyDescent="0.15">
      <c r="C695" s="234"/>
      <c r="D695" s="234"/>
      <c r="E695" s="234"/>
      <c r="F695" s="236"/>
      <c r="G695" s="236"/>
      <c r="H695" s="234"/>
      <c r="I695" s="234"/>
      <c r="J695" s="234"/>
      <c r="K695" s="234"/>
      <c r="L695" s="236"/>
      <c r="M695" s="236"/>
    </row>
    <row r="696" spans="3:13" x14ac:dyDescent="0.15">
      <c r="C696" s="234"/>
      <c r="D696" s="234"/>
      <c r="E696" s="234"/>
      <c r="F696" s="236"/>
      <c r="G696" s="236"/>
      <c r="H696" s="234"/>
      <c r="I696" s="234"/>
      <c r="J696" s="234"/>
      <c r="K696" s="234"/>
      <c r="L696" s="236"/>
      <c r="M696" s="236"/>
    </row>
    <row r="697" spans="3:13" x14ac:dyDescent="0.15">
      <c r="C697" s="234"/>
      <c r="D697" s="234"/>
      <c r="E697" s="234"/>
      <c r="F697" s="236"/>
      <c r="G697" s="236"/>
      <c r="H697" s="234"/>
      <c r="I697" s="234"/>
      <c r="J697" s="234"/>
      <c r="K697" s="234"/>
      <c r="L697" s="236"/>
      <c r="M697" s="236"/>
    </row>
    <row r="698" spans="3:13" x14ac:dyDescent="0.15">
      <c r="C698" s="234"/>
      <c r="D698" s="234"/>
      <c r="E698" s="234"/>
      <c r="F698" s="236"/>
      <c r="G698" s="236"/>
      <c r="H698" s="234"/>
      <c r="I698" s="234"/>
      <c r="J698" s="234"/>
      <c r="K698" s="234"/>
      <c r="L698" s="236"/>
      <c r="M698" s="236"/>
    </row>
    <row r="699" spans="3:13" x14ac:dyDescent="0.15">
      <c r="C699" s="234"/>
      <c r="D699" s="234"/>
      <c r="E699" s="234"/>
      <c r="F699" s="236"/>
      <c r="G699" s="236"/>
      <c r="H699" s="234"/>
      <c r="I699" s="234"/>
      <c r="J699" s="234"/>
      <c r="K699" s="234"/>
      <c r="L699" s="236"/>
      <c r="M699" s="236"/>
    </row>
    <row r="700" spans="3:13" x14ac:dyDescent="0.15">
      <c r="C700" s="234"/>
      <c r="D700" s="234"/>
      <c r="E700" s="234"/>
      <c r="F700" s="236"/>
      <c r="G700" s="236"/>
      <c r="H700" s="234"/>
      <c r="I700" s="234"/>
      <c r="J700" s="234"/>
      <c r="K700" s="234"/>
      <c r="L700" s="236"/>
      <c r="M700" s="236"/>
    </row>
    <row r="701" spans="3:13" x14ac:dyDescent="0.15">
      <c r="C701" s="234"/>
      <c r="D701" s="234"/>
      <c r="E701" s="234"/>
      <c r="F701" s="236"/>
      <c r="G701" s="236"/>
      <c r="H701" s="234"/>
      <c r="I701" s="234"/>
      <c r="J701" s="234"/>
      <c r="K701" s="234"/>
      <c r="L701" s="236"/>
      <c r="M701" s="236"/>
    </row>
    <row r="702" spans="3:13" x14ac:dyDescent="0.15">
      <c r="C702" s="234"/>
      <c r="D702" s="234"/>
      <c r="E702" s="234"/>
      <c r="F702" s="236"/>
      <c r="G702" s="236"/>
      <c r="H702" s="234"/>
      <c r="I702" s="234"/>
      <c r="J702" s="234"/>
      <c r="K702" s="234"/>
      <c r="L702" s="236"/>
      <c r="M702" s="236"/>
    </row>
    <row r="703" spans="3:13" x14ac:dyDescent="0.15">
      <c r="C703" s="234"/>
      <c r="D703" s="234"/>
      <c r="E703" s="234"/>
      <c r="F703" s="236"/>
      <c r="G703" s="236"/>
      <c r="H703" s="234"/>
      <c r="I703" s="234"/>
      <c r="J703" s="234"/>
      <c r="K703" s="234"/>
      <c r="L703" s="236"/>
      <c r="M703" s="236"/>
    </row>
    <row r="704" spans="3:13" x14ac:dyDescent="0.15">
      <c r="C704" s="234"/>
      <c r="D704" s="234"/>
      <c r="E704" s="234"/>
      <c r="F704" s="236"/>
      <c r="G704" s="236"/>
      <c r="H704" s="234"/>
      <c r="I704" s="234"/>
      <c r="J704" s="234"/>
      <c r="K704" s="234"/>
      <c r="L704" s="236"/>
      <c r="M704" s="236"/>
    </row>
    <row r="705" spans="3:13" x14ac:dyDescent="0.15">
      <c r="C705" s="234"/>
      <c r="D705" s="234"/>
      <c r="E705" s="234"/>
      <c r="F705" s="236"/>
      <c r="G705" s="236"/>
      <c r="H705" s="234"/>
      <c r="I705" s="234"/>
      <c r="J705" s="234"/>
      <c r="K705" s="234"/>
      <c r="L705" s="236"/>
      <c r="M705" s="236"/>
    </row>
    <row r="706" spans="3:13" x14ac:dyDescent="0.15">
      <c r="C706" s="234"/>
      <c r="D706" s="234"/>
      <c r="E706" s="234"/>
      <c r="F706" s="236"/>
      <c r="G706" s="236"/>
      <c r="H706" s="234"/>
      <c r="I706" s="234"/>
      <c r="J706" s="234"/>
      <c r="K706" s="234"/>
      <c r="L706" s="236"/>
      <c r="M706" s="236"/>
    </row>
    <row r="707" spans="3:13" x14ac:dyDescent="0.15">
      <c r="C707" s="234"/>
      <c r="D707" s="234"/>
      <c r="E707" s="234"/>
      <c r="F707" s="236"/>
      <c r="G707" s="236"/>
      <c r="H707" s="234"/>
      <c r="I707" s="234"/>
      <c r="J707" s="234"/>
      <c r="K707" s="234"/>
      <c r="L707" s="236"/>
      <c r="M707" s="236"/>
    </row>
    <row r="708" spans="3:13" x14ac:dyDescent="0.15">
      <c r="C708" s="234"/>
      <c r="D708" s="234"/>
      <c r="E708" s="234"/>
      <c r="F708" s="236"/>
      <c r="G708" s="236"/>
      <c r="H708" s="234"/>
      <c r="I708" s="234"/>
      <c r="J708" s="234"/>
      <c r="K708" s="234"/>
      <c r="L708" s="236"/>
      <c r="M708" s="236"/>
    </row>
    <row r="709" spans="3:13" x14ac:dyDescent="0.15">
      <c r="C709" s="234"/>
      <c r="D709" s="234"/>
      <c r="E709" s="234"/>
      <c r="F709" s="236"/>
      <c r="G709" s="236"/>
      <c r="H709" s="234"/>
      <c r="I709" s="234"/>
      <c r="J709" s="234"/>
      <c r="K709" s="234"/>
      <c r="L709" s="236"/>
      <c r="M709" s="236"/>
    </row>
    <row r="710" spans="3:13" x14ac:dyDescent="0.15">
      <c r="C710" s="234"/>
      <c r="D710" s="234"/>
      <c r="E710" s="234"/>
      <c r="F710" s="236"/>
      <c r="G710" s="236"/>
      <c r="H710" s="234"/>
      <c r="I710" s="234"/>
      <c r="J710" s="234"/>
      <c r="K710" s="234"/>
      <c r="L710" s="236"/>
      <c r="M710" s="236"/>
    </row>
    <row r="711" spans="3:13" x14ac:dyDescent="0.15">
      <c r="C711" s="234"/>
      <c r="D711" s="234"/>
      <c r="E711" s="234"/>
      <c r="F711" s="236"/>
      <c r="G711" s="236"/>
      <c r="H711" s="234"/>
      <c r="I711" s="234"/>
      <c r="J711" s="234"/>
      <c r="K711" s="234"/>
      <c r="L711" s="236"/>
      <c r="M711" s="236"/>
    </row>
    <row r="712" spans="3:13" x14ac:dyDescent="0.15">
      <c r="C712" s="234"/>
      <c r="D712" s="234"/>
      <c r="E712" s="234"/>
      <c r="F712" s="236"/>
      <c r="G712" s="236"/>
      <c r="H712" s="234"/>
      <c r="I712" s="234"/>
      <c r="J712" s="234"/>
      <c r="K712" s="234"/>
      <c r="L712" s="236"/>
      <c r="M712" s="236"/>
    </row>
    <row r="713" spans="3:13" x14ac:dyDescent="0.15">
      <c r="C713" s="234"/>
      <c r="D713" s="234"/>
      <c r="E713" s="234"/>
      <c r="F713" s="236"/>
      <c r="G713" s="236"/>
      <c r="H713" s="234"/>
      <c r="I713" s="234"/>
      <c r="J713" s="234"/>
      <c r="K713" s="234"/>
      <c r="L713" s="236"/>
      <c r="M713" s="236"/>
    </row>
    <row r="714" spans="3:13" x14ac:dyDescent="0.15">
      <c r="C714" s="234"/>
      <c r="D714" s="234"/>
      <c r="E714" s="234"/>
      <c r="F714" s="236"/>
      <c r="G714" s="236"/>
      <c r="H714" s="234"/>
      <c r="I714" s="234"/>
      <c r="J714" s="234"/>
      <c r="K714" s="234"/>
      <c r="L714" s="236"/>
      <c r="M714" s="236"/>
    </row>
    <row r="715" spans="3:13" x14ac:dyDescent="0.15">
      <c r="C715" s="234"/>
      <c r="D715" s="234"/>
      <c r="E715" s="234"/>
      <c r="F715" s="236"/>
      <c r="G715" s="236"/>
      <c r="H715" s="234"/>
      <c r="I715" s="234"/>
      <c r="J715" s="234"/>
      <c r="K715" s="234"/>
      <c r="L715" s="236"/>
      <c r="M715" s="236"/>
    </row>
    <row r="716" spans="3:13" x14ac:dyDescent="0.15">
      <c r="C716" s="234"/>
      <c r="D716" s="234"/>
      <c r="E716" s="234"/>
      <c r="F716" s="236"/>
      <c r="G716" s="236"/>
      <c r="H716" s="234"/>
      <c r="I716" s="234"/>
      <c r="J716" s="234"/>
      <c r="K716" s="234"/>
      <c r="L716" s="236"/>
      <c r="M716" s="236"/>
    </row>
    <row r="717" spans="3:13" x14ac:dyDescent="0.15">
      <c r="C717" s="234"/>
      <c r="D717" s="234"/>
      <c r="E717" s="234"/>
      <c r="F717" s="236"/>
      <c r="G717" s="236"/>
      <c r="H717" s="234"/>
      <c r="I717" s="234"/>
      <c r="J717" s="234"/>
      <c r="K717" s="234"/>
      <c r="L717" s="236"/>
      <c r="M717" s="236"/>
    </row>
    <row r="718" spans="3:13" x14ac:dyDescent="0.15">
      <c r="C718" s="234"/>
      <c r="D718" s="234"/>
      <c r="E718" s="234"/>
      <c r="F718" s="236"/>
      <c r="G718" s="236"/>
      <c r="H718" s="234"/>
      <c r="I718" s="234"/>
      <c r="J718" s="234"/>
      <c r="K718" s="234"/>
      <c r="L718" s="236"/>
      <c r="M718" s="236"/>
    </row>
    <row r="719" spans="3:13" x14ac:dyDescent="0.15">
      <c r="C719" s="234"/>
      <c r="D719" s="234"/>
      <c r="E719" s="234"/>
      <c r="F719" s="236"/>
      <c r="G719" s="236"/>
      <c r="H719" s="234"/>
      <c r="I719" s="234"/>
      <c r="J719" s="234"/>
      <c r="K719" s="234"/>
      <c r="L719" s="236"/>
      <c r="M719" s="236"/>
    </row>
    <row r="720" spans="3:13" x14ac:dyDescent="0.15">
      <c r="C720" s="234"/>
      <c r="D720" s="234"/>
      <c r="E720" s="234"/>
      <c r="F720" s="236"/>
      <c r="G720" s="236"/>
      <c r="H720" s="234"/>
      <c r="I720" s="234"/>
      <c r="J720" s="234"/>
      <c r="K720" s="234"/>
      <c r="L720" s="236"/>
      <c r="M720" s="236"/>
    </row>
    <row r="721" spans="3:13" x14ac:dyDescent="0.15">
      <c r="C721" s="234"/>
      <c r="D721" s="234"/>
      <c r="E721" s="234"/>
      <c r="F721" s="236"/>
      <c r="G721" s="236"/>
      <c r="H721" s="234"/>
      <c r="I721" s="234"/>
      <c r="J721" s="234"/>
      <c r="K721" s="234"/>
      <c r="L721" s="236"/>
      <c r="M721" s="236"/>
    </row>
    <row r="722" spans="3:13" x14ac:dyDescent="0.15">
      <c r="C722" s="234"/>
      <c r="D722" s="234"/>
      <c r="E722" s="234"/>
      <c r="F722" s="236"/>
      <c r="G722" s="236"/>
      <c r="H722" s="234"/>
      <c r="I722" s="234"/>
      <c r="J722" s="234"/>
      <c r="K722" s="234"/>
      <c r="L722" s="236"/>
      <c r="M722" s="236"/>
    </row>
    <row r="723" spans="3:13" x14ac:dyDescent="0.15">
      <c r="C723" s="234"/>
      <c r="D723" s="234"/>
      <c r="E723" s="234"/>
      <c r="F723" s="236"/>
      <c r="G723" s="236"/>
      <c r="H723" s="234"/>
      <c r="I723" s="234"/>
      <c r="J723" s="234"/>
      <c r="K723" s="234"/>
      <c r="L723" s="236"/>
      <c r="M723" s="236"/>
    </row>
    <row r="724" spans="3:13" x14ac:dyDescent="0.15">
      <c r="C724" s="234"/>
      <c r="D724" s="234"/>
      <c r="E724" s="234"/>
      <c r="F724" s="236"/>
      <c r="G724" s="236"/>
      <c r="H724" s="234"/>
      <c r="I724" s="234"/>
      <c r="J724" s="234"/>
      <c r="K724" s="234"/>
      <c r="L724" s="236"/>
      <c r="M724" s="236"/>
    </row>
    <row r="725" spans="3:13" x14ac:dyDescent="0.15">
      <c r="C725" s="234"/>
      <c r="D725" s="234"/>
      <c r="E725" s="234"/>
      <c r="F725" s="236"/>
      <c r="G725" s="236"/>
      <c r="H725" s="234"/>
      <c r="I725" s="234"/>
      <c r="J725" s="234"/>
      <c r="K725" s="234"/>
      <c r="L725" s="236"/>
      <c r="M725" s="236"/>
    </row>
    <row r="726" spans="3:13" x14ac:dyDescent="0.15">
      <c r="C726" s="234"/>
      <c r="D726" s="234"/>
      <c r="E726" s="234"/>
      <c r="F726" s="236"/>
      <c r="G726" s="236"/>
      <c r="H726" s="234"/>
      <c r="I726" s="234"/>
      <c r="J726" s="234"/>
      <c r="K726" s="234"/>
      <c r="L726" s="236"/>
      <c r="M726" s="236"/>
    </row>
    <row r="727" spans="3:13" x14ac:dyDescent="0.15">
      <c r="C727" s="234"/>
      <c r="D727" s="234"/>
      <c r="E727" s="234"/>
      <c r="F727" s="236"/>
      <c r="G727" s="236"/>
      <c r="H727" s="234"/>
      <c r="I727" s="234"/>
      <c r="J727" s="234"/>
      <c r="K727" s="234"/>
      <c r="L727" s="236"/>
      <c r="M727" s="236"/>
    </row>
    <row r="728" spans="3:13" x14ac:dyDescent="0.15">
      <c r="C728" s="234"/>
      <c r="D728" s="234"/>
      <c r="E728" s="234"/>
      <c r="F728" s="236"/>
      <c r="G728" s="236"/>
      <c r="H728" s="234"/>
      <c r="I728" s="234"/>
      <c r="J728" s="234"/>
      <c r="K728" s="234"/>
      <c r="L728" s="236"/>
      <c r="M728" s="236"/>
    </row>
    <row r="729" spans="3:13" x14ac:dyDescent="0.15">
      <c r="C729" s="234"/>
      <c r="D729" s="234"/>
      <c r="E729" s="234"/>
      <c r="F729" s="236"/>
      <c r="G729" s="236"/>
      <c r="H729" s="234"/>
      <c r="I729" s="234"/>
      <c r="J729" s="234"/>
      <c r="K729" s="234"/>
      <c r="L729" s="236"/>
      <c r="M729" s="236"/>
    </row>
    <row r="730" spans="3:13" x14ac:dyDescent="0.15">
      <c r="C730" s="234"/>
      <c r="D730" s="234"/>
      <c r="E730" s="234"/>
      <c r="F730" s="236"/>
      <c r="G730" s="236"/>
      <c r="H730" s="234"/>
      <c r="I730" s="234"/>
      <c r="J730" s="234"/>
      <c r="K730" s="234"/>
      <c r="L730" s="236"/>
      <c r="M730" s="236"/>
    </row>
    <row r="731" spans="3:13" x14ac:dyDescent="0.15">
      <c r="C731" s="234"/>
      <c r="D731" s="234"/>
      <c r="E731" s="234"/>
      <c r="F731" s="236"/>
      <c r="G731" s="236"/>
      <c r="H731" s="234"/>
      <c r="I731" s="234"/>
      <c r="J731" s="234"/>
      <c r="K731" s="234"/>
      <c r="L731" s="236"/>
      <c r="M731" s="236"/>
    </row>
    <row r="732" spans="3:13" x14ac:dyDescent="0.15">
      <c r="C732" s="234"/>
      <c r="D732" s="234"/>
      <c r="E732" s="234"/>
      <c r="F732" s="236"/>
      <c r="G732" s="236"/>
      <c r="H732" s="234"/>
      <c r="I732" s="234"/>
      <c r="J732" s="234"/>
      <c r="K732" s="234"/>
      <c r="L732" s="236"/>
      <c r="M732" s="236"/>
    </row>
    <row r="733" spans="3:13" x14ac:dyDescent="0.15">
      <c r="C733" s="234"/>
      <c r="D733" s="234"/>
      <c r="E733" s="234"/>
      <c r="F733" s="236"/>
      <c r="G733" s="236"/>
      <c r="H733" s="234"/>
      <c r="I733" s="234"/>
      <c r="J733" s="234"/>
      <c r="K733" s="234"/>
      <c r="L733" s="236"/>
      <c r="M733" s="236"/>
    </row>
    <row r="734" spans="3:13" x14ac:dyDescent="0.15">
      <c r="C734" s="234"/>
      <c r="D734" s="234"/>
      <c r="E734" s="234"/>
      <c r="F734" s="236"/>
      <c r="G734" s="236"/>
      <c r="H734" s="234"/>
      <c r="I734" s="234"/>
      <c r="J734" s="234"/>
      <c r="K734" s="234"/>
      <c r="L734" s="236"/>
      <c r="M734" s="236"/>
    </row>
    <row r="735" spans="3:13" x14ac:dyDescent="0.15">
      <c r="C735" s="234"/>
      <c r="D735" s="234"/>
      <c r="E735" s="234"/>
      <c r="F735" s="236"/>
      <c r="G735" s="236"/>
      <c r="H735" s="234"/>
      <c r="I735" s="234"/>
      <c r="J735" s="234"/>
      <c r="K735" s="234"/>
      <c r="L735" s="236"/>
      <c r="M735" s="236"/>
    </row>
    <row r="736" spans="3:13" x14ac:dyDescent="0.15">
      <c r="C736" s="234"/>
      <c r="D736" s="234"/>
      <c r="E736" s="234"/>
      <c r="F736" s="236"/>
      <c r="G736" s="236"/>
      <c r="H736" s="234"/>
      <c r="I736" s="234"/>
      <c r="J736" s="234"/>
      <c r="K736" s="234"/>
      <c r="L736" s="236"/>
      <c r="M736" s="236"/>
    </row>
    <row r="737" spans="3:13" x14ac:dyDescent="0.15">
      <c r="C737" s="234"/>
      <c r="D737" s="234"/>
      <c r="E737" s="234"/>
      <c r="F737" s="236"/>
      <c r="G737" s="236"/>
      <c r="H737" s="234"/>
      <c r="I737" s="234"/>
      <c r="J737" s="234"/>
      <c r="K737" s="234"/>
      <c r="L737" s="236"/>
      <c r="M737" s="236"/>
    </row>
    <row r="738" spans="3:13" x14ac:dyDescent="0.15">
      <c r="C738" s="234"/>
      <c r="D738" s="234"/>
      <c r="E738" s="234"/>
      <c r="F738" s="236"/>
      <c r="G738" s="236"/>
      <c r="H738" s="234"/>
      <c r="I738" s="234"/>
      <c r="J738" s="234"/>
      <c r="K738" s="234"/>
      <c r="L738" s="236"/>
      <c r="M738" s="236"/>
    </row>
    <row r="739" spans="3:13" x14ac:dyDescent="0.15">
      <c r="C739" s="234"/>
      <c r="D739" s="234"/>
      <c r="E739" s="234"/>
      <c r="F739" s="236"/>
      <c r="G739" s="236"/>
      <c r="H739" s="234"/>
      <c r="I739" s="234"/>
      <c r="J739" s="234"/>
      <c r="K739" s="234"/>
      <c r="L739" s="236"/>
      <c r="M739" s="236"/>
    </row>
    <row r="740" spans="3:13" x14ac:dyDescent="0.15">
      <c r="C740" s="234"/>
      <c r="D740" s="234"/>
      <c r="E740" s="234"/>
      <c r="F740" s="236"/>
      <c r="G740" s="236"/>
      <c r="H740" s="234"/>
      <c r="I740" s="234"/>
      <c r="J740" s="234"/>
      <c r="K740" s="234"/>
      <c r="L740" s="236"/>
      <c r="M740" s="236"/>
    </row>
    <row r="741" spans="3:13" x14ac:dyDescent="0.15">
      <c r="C741" s="234"/>
      <c r="D741" s="234"/>
      <c r="E741" s="234"/>
      <c r="F741" s="236"/>
      <c r="G741" s="236"/>
      <c r="H741" s="234"/>
      <c r="I741" s="234"/>
      <c r="J741" s="234"/>
      <c r="K741" s="234"/>
      <c r="L741" s="236"/>
      <c r="M741" s="236"/>
    </row>
    <row r="742" spans="3:13" x14ac:dyDescent="0.15">
      <c r="C742" s="234"/>
      <c r="D742" s="234"/>
      <c r="E742" s="234"/>
      <c r="F742" s="236"/>
      <c r="G742" s="236"/>
      <c r="H742" s="234"/>
      <c r="I742" s="234"/>
      <c r="J742" s="234"/>
      <c r="K742" s="234"/>
      <c r="L742" s="236"/>
      <c r="M742" s="236"/>
    </row>
    <row r="743" spans="3:13" x14ac:dyDescent="0.15">
      <c r="C743" s="234"/>
      <c r="D743" s="234"/>
      <c r="E743" s="234"/>
      <c r="F743" s="236"/>
      <c r="G743" s="236"/>
      <c r="H743" s="234"/>
      <c r="I743" s="234"/>
      <c r="J743" s="234"/>
      <c r="K743" s="234"/>
      <c r="L743" s="236"/>
      <c r="M743" s="236"/>
    </row>
    <row r="744" spans="3:13" x14ac:dyDescent="0.15">
      <c r="C744" s="234"/>
      <c r="D744" s="234"/>
      <c r="E744" s="234"/>
      <c r="F744" s="236"/>
      <c r="G744" s="236"/>
      <c r="H744" s="234"/>
      <c r="I744" s="234"/>
      <c r="J744" s="234"/>
      <c r="K744" s="234"/>
      <c r="L744" s="236"/>
      <c r="M744" s="236"/>
    </row>
    <row r="745" spans="3:13" x14ac:dyDescent="0.15">
      <c r="C745" s="234"/>
      <c r="D745" s="234"/>
      <c r="E745" s="234"/>
      <c r="F745" s="236"/>
      <c r="G745" s="236"/>
      <c r="H745" s="234"/>
      <c r="I745" s="234"/>
      <c r="J745" s="234"/>
      <c r="K745" s="234"/>
      <c r="L745" s="236"/>
      <c r="M745" s="236"/>
    </row>
    <row r="746" spans="3:13" x14ac:dyDescent="0.15">
      <c r="C746" s="234"/>
      <c r="D746" s="234"/>
      <c r="E746" s="234"/>
      <c r="F746" s="236"/>
      <c r="G746" s="236"/>
      <c r="H746" s="234"/>
      <c r="I746" s="234"/>
      <c r="J746" s="234"/>
      <c r="K746" s="234"/>
      <c r="L746" s="236"/>
      <c r="M746" s="236"/>
    </row>
    <row r="747" spans="3:13" x14ac:dyDescent="0.15">
      <c r="C747" s="234"/>
      <c r="D747" s="234"/>
      <c r="E747" s="234"/>
      <c r="F747" s="236"/>
      <c r="G747" s="236"/>
      <c r="H747" s="234"/>
      <c r="I747" s="234"/>
      <c r="J747" s="234"/>
      <c r="K747" s="234"/>
      <c r="L747" s="236"/>
      <c r="M747" s="236"/>
    </row>
    <row r="748" spans="3:13" x14ac:dyDescent="0.15">
      <c r="C748" s="234"/>
      <c r="D748" s="234"/>
      <c r="E748" s="234"/>
      <c r="F748" s="236"/>
      <c r="G748" s="236"/>
      <c r="H748" s="234"/>
      <c r="I748" s="234"/>
      <c r="J748" s="234"/>
      <c r="K748" s="234"/>
      <c r="L748" s="236"/>
      <c r="M748" s="236"/>
    </row>
    <row r="749" spans="3:13" x14ac:dyDescent="0.15">
      <c r="C749" s="234"/>
      <c r="D749" s="234"/>
      <c r="E749" s="234"/>
      <c r="F749" s="236"/>
      <c r="G749" s="236"/>
      <c r="H749" s="234"/>
      <c r="I749" s="234"/>
      <c r="J749" s="234"/>
      <c r="K749" s="234"/>
      <c r="L749" s="236"/>
      <c r="M749" s="236"/>
    </row>
    <row r="750" spans="3:13" x14ac:dyDescent="0.15">
      <c r="C750" s="234"/>
      <c r="D750" s="234"/>
      <c r="E750" s="234"/>
      <c r="F750" s="236"/>
      <c r="G750" s="236"/>
      <c r="H750" s="234"/>
      <c r="I750" s="234"/>
      <c r="J750" s="234"/>
      <c r="K750" s="234"/>
      <c r="L750" s="236"/>
      <c r="M750" s="236"/>
    </row>
    <row r="751" spans="3:13" x14ac:dyDescent="0.15">
      <c r="C751" s="234"/>
      <c r="D751" s="234"/>
      <c r="E751" s="234"/>
      <c r="F751" s="236"/>
      <c r="G751" s="236"/>
      <c r="H751" s="234"/>
      <c r="I751" s="234"/>
      <c r="J751" s="234"/>
      <c r="K751" s="234"/>
      <c r="L751" s="236"/>
      <c r="M751" s="236"/>
    </row>
    <row r="752" spans="3:13" x14ac:dyDescent="0.15">
      <c r="C752" s="234"/>
      <c r="D752" s="234"/>
      <c r="E752" s="234"/>
      <c r="F752" s="236"/>
      <c r="G752" s="236"/>
      <c r="H752" s="234"/>
      <c r="I752" s="234"/>
      <c r="J752" s="234"/>
      <c r="K752" s="234"/>
      <c r="L752" s="236"/>
      <c r="M752" s="236"/>
    </row>
    <row r="753" spans="3:13" x14ac:dyDescent="0.15">
      <c r="C753" s="234"/>
      <c r="D753" s="234"/>
      <c r="E753" s="234"/>
      <c r="F753" s="236"/>
      <c r="G753" s="236"/>
      <c r="H753" s="234"/>
      <c r="I753" s="234"/>
      <c r="J753" s="234"/>
      <c r="K753" s="234"/>
      <c r="L753" s="236"/>
      <c r="M753" s="236"/>
    </row>
    <row r="754" spans="3:13" x14ac:dyDescent="0.15">
      <c r="C754" s="234"/>
      <c r="D754" s="234"/>
      <c r="E754" s="234"/>
      <c r="F754" s="236"/>
      <c r="G754" s="236"/>
      <c r="H754" s="234"/>
      <c r="I754" s="234"/>
      <c r="J754" s="234"/>
      <c r="K754" s="234"/>
      <c r="L754" s="236"/>
      <c r="M754" s="236"/>
    </row>
    <row r="755" spans="3:13" x14ac:dyDescent="0.15">
      <c r="C755" s="234"/>
      <c r="D755" s="234"/>
      <c r="E755" s="234"/>
      <c r="F755" s="236"/>
      <c r="G755" s="236"/>
      <c r="H755" s="234"/>
      <c r="I755" s="234"/>
      <c r="J755" s="234"/>
      <c r="K755" s="234"/>
      <c r="L755" s="236"/>
      <c r="M755" s="236"/>
    </row>
    <row r="756" spans="3:13" x14ac:dyDescent="0.15">
      <c r="C756" s="234"/>
      <c r="D756" s="234"/>
      <c r="E756" s="234"/>
      <c r="F756" s="236"/>
      <c r="G756" s="236"/>
      <c r="H756" s="234"/>
      <c r="I756" s="234"/>
      <c r="J756" s="234"/>
      <c r="K756" s="234"/>
      <c r="L756" s="236"/>
      <c r="M756" s="236"/>
    </row>
    <row r="757" spans="3:13" x14ac:dyDescent="0.15">
      <c r="C757" s="234"/>
      <c r="D757" s="234"/>
      <c r="E757" s="234"/>
      <c r="F757" s="236"/>
      <c r="G757" s="236"/>
      <c r="H757" s="234"/>
      <c r="I757" s="234"/>
      <c r="J757" s="234"/>
      <c r="K757" s="234"/>
      <c r="L757" s="236"/>
      <c r="M757" s="236"/>
    </row>
    <row r="758" spans="3:13" x14ac:dyDescent="0.15">
      <c r="C758" s="234"/>
      <c r="D758" s="234"/>
      <c r="E758" s="234"/>
      <c r="F758" s="236"/>
      <c r="G758" s="236"/>
      <c r="H758" s="234"/>
      <c r="I758" s="234"/>
      <c r="J758" s="234"/>
      <c r="K758" s="234"/>
      <c r="L758" s="236"/>
      <c r="M758" s="236"/>
    </row>
    <row r="759" spans="3:13" x14ac:dyDescent="0.15">
      <c r="C759" s="234"/>
      <c r="D759" s="234"/>
      <c r="E759" s="234"/>
      <c r="F759" s="236"/>
      <c r="G759" s="236"/>
      <c r="H759" s="234"/>
      <c r="I759" s="234"/>
      <c r="J759" s="234"/>
      <c r="K759" s="234"/>
      <c r="L759" s="236"/>
      <c r="M759" s="236"/>
    </row>
    <row r="760" spans="3:13" x14ac:dyDescent="0.15">
      <c r="C760" s="234"/>
      <c r="D760" s="234"/>
      <c r="E760" s="234"/>
      <c r="F760" s="236"/>
      <c r="G760" s="236"/>
      <c r="H760" s="234"/>
      <c r="I760" s="234"/>
      <c r="J760" s="234"/>
      <c r="K760" s="234"/>
      <c r="L760" s="236"/>
      <c r="M760" s="236"/>
    </row>
    <row r="761" spans="3:13" x14ac:dyDescent="0.15">
      <c r="C761" s="234"/>
      <c r="D761" s="234"/>
      <c r="E761" s="234"/>
      <c r="F761" s="236"/>
      <c r="G761" s="236"/>
      <c r="H761" s="234"/>
      <c r="I761" s="234"/>
      <c r="J761" s="234"/>
      <c r="K761" s="234"/>
      <c r="L761" s="236"/>
      <c r="M761" s="236"/>
    </row>
    <row r="762" spans="3:13" x14ac:dyDescent="0.15">
      <c r="C762" s="234"/>
      <c r="D762" s="234"/>
      <c r="E762" s="234"/>
      <c r="F762" s="236"/>
      <c r="G762" s="236"/>
      <c r="H762" s="234"/>
      <c r="I762" s="234"/>
      <c r="J762" s="234"/>
      <c r="K762" s="234"/>
      <c r="L762" s="236"/>
      <c r="M762" s="236"/>
    </row>
    <row r="763" spans="3:13" x14ac:dyDescent="0.15">
      <c r="C763" s="234"/>
      <c r="D763" s="234"/>
      <c r="E763" s="234"/>
      <c r="F763" s="236"/>
      <c r="G763" s="236"/>
      <c r="H763" s="234"/>
      <c r="I763" s="234"/>
      <c r="J763" s="234"/>
      <c r="K763" s="234"/>
      <c r="L763" s="236"/>
      <c r="M763" s="236"/>
    </row>
    <row r="764" spans="3:13" x14ac:dyDescent="0.15">
      <c r="C764" s="234"/>
      <c r="D764" s="234"/>
      <c r="E764" s="234"/>
      <c r="F764" s="236"/>
      <c r="G764" s="236"/>
      <c r="H764" s="234"/>
      <c r="I764" s="234"/>
      <c r="J764" s="234"/>
      <c r="K764" s="234"/>
      <c r="L764" s="236"/>
      <c r="M764" s="236"/>
    </row>
    <row r="765" spans="3:13" x14ac:dyDescent="0.15">
      <c r="C765" s="234"/>
      <c r="D765" s="234"/>
      <c r="E765" s="234"/>
      <c r="F765" s="236"/>
      <c r="G765" s="236"/>
      <c r="H765" s="234"/>
      <c r="I765" s="234"/>
      <c r="J765" s="234"/>
      <c r="K765" s="234"/>
      <c r="L765" s="236"/>
      <c r="M765" s="236"/>
    </row>
    <row r="766" spans="3:13" x14ac:dyDescent="0.15">
      <c r="C766" s="234"/>
      <c r="D766" s="234"/>
      <c r="E766" s="234"/>
      <c r="F766" s="236"/>
      <c r="G766" s="236"/>
      <c r="H766" s="234"/>
      <c r="I766" s="234"/>
      <c r="J766" s="234"/>
      <c r="K766" s="234"/>
      <c r="L766" s="236"/>
      <c r="M766" s="236"/>
    </row>
    <row r="767" spans="3:13" x14ac:dyDescent="0.15">
      <c r="C767" s="234"/>
      <c r="D767" s="234"/>
      <c r="E767" s="234"/>
      <c r="F767" s="236"/>
      <c r="G767" s="236"/>
      <c r="H767" s="234"/>
      <c r="I767" s="234"/>
      <c r="J767" s="234"/>
      <c r="K767" s="234"/>
      <c r="L767" s="236"/>
      <c r="M767" s="236"/>
    </row>
    <row r="768" spans="3:13" x14ac:dyDescent="0.15">
      <c r="C768" s="234"/>
      <c r="D768" s="234"/>
      <c r="E768" s="234"/>
      <c r="F768" s="236"/>
      <c r="G768" s="236"/>
      <c r="H768" s="234"/>
      <c r="I768" s="234"/>
      <c r="J768" s="234"/>
      <c r="K768" s="234"/>
      <c r="L768" s="236"/>
      <c r="M768" s="236"/>
    </row>
    <row r="769" spans="3:13" x14ac:dyDescent="0.15">
      <c r="C769" s="234"/>
      <c r="D769" s="234"/>
      <c r="E769" s="234"/>
      <c r="F769" s="236"/>
      <c r="G769" s="236"/>
      <c r="H769" s="234"/>
      <c r="I769" s="234"/>
      <c r="J769" s="234"/>
      <c r="K769" s="234"/>
      <c r="L769" s="236"/>
      <c r="M769" s="236"/>
    </row>
    <row r="770" spans="3:13" x14ac:dyDescent="0.15">
      <c r="C770" s="234"/>
      <c r="D770" s="234"/>
      <c r="E770" s="234"/>
      <c r="F770" s="236"/>
      <c r="G770" s="236"/>
      <c r="H770" s="234"/>
      <c r="I770" s="234"/>
      <c r="J770" s="234"/>
      <c r="K770" s="234"/>
      <c r="L770" s="236"/>
      <c r="M770" s="236"/>
    </row>
    <row r="771" spans="3:13" x14ac:dyDescent="0.15">
      <c r="C771" s="234"/>
      <c r="D771" s="234"/>
      <c r="E771" s="234"/>
      <c r="F771" s="236"/>
      <c r="G771" s="236"/>
      <c r="H771" s="234"/>
      <c r="I771" s="234"/>
      <c r="J771" s="234"/>
      <c r="K771" s="234"/>
      <c r="L771" s="236"/>
      <c r="M771" s="236"/>
    </row>
    <row r="772" spans="3:13" x14ac:dyDescent="0.15">
      <c r="C772" s="234"/>
      <c r="D772" s="234"/>
      <c r="E772" s="234"/>
      <c r="F772" s="236"/>
      <c r="G772" s="236"/>
      <c r="H772" s="234"/>
      <c r="I772" s="234"/>
      <c r="J772" s="234"/>
      <c r="K772" s="234"/>
      <c r="L772" s="236"/>
      <c r="M772" s="236"/>
    </row>
    <row r="773" spans="3:13" x14ac:dyDescent="0.15">
      <c r="C773" s="234"/>
      <c r="D773" s="234"/>
      <c r="E773" s="234"/>
      <c r="F773" s="236"/>
      <c r="G773" s="236"/>
      <c r="H773" s="234"/>
      <c r="I773" s="234"/>
      <c r="J773" s="234"/>
      <c r="K773" s="234"/>
      <c r="L773" s="236"/>
      <c r="M773" s="236"/>
    </row>
    <row r="774" spans="3:13" x14ac:dyDescent="0.15">
      <c r="C774" s="234"/>
      <c r="D774" s="234"/>
      <c r="E774" s="234"/>
      <c r="F774" s="236"/>
      <c r="G774" s="236"/>
      <c r="H774" s="234"/>
      <c r="I774" s="234"/>
      <c r="J774" s="234"/>
      <c r="K774" s="234"/>
      <c r="L774" s="236"/>
      <c r="M774" s="236"/>
    </row>
    <row r="775" spans="3:13" x14ac:dyDescent="0.15">
      <c r="C775" s="234"/>
      <c r="D775" s="234"/>
      <c r="E775" s="234"/>
      <c r="F775" s="236"/>
      <c r="G775" s="236"/>
      <c r="H775" s="234"/>
      <c r="I775" s="234"/>
      <c r="J775" s="234"/>
      <c r="K775" s="234"/>
      <c r="L775" s="236"/>
      <c r="M775" s="236"/>
    </row>
    <row r="776" spans="3:13" x14ac:dyDescent="0.15">
      <c r="C776" s="234"/>
      <c r="D776" s="234"/>
      <c r="E776" s="234"/>
      <c r="F776" s="236"/>
      <c r="G776" s="236"/>
      <c r="H776" s="234"/>
      <c r="I776" s="234"/>
      <c r="J776" s="234"/>
      <c r="K776" s="234"/>
      <c r="L776" s="236"/>
      <c r="M776" s="236"/>
    </row>
    <row r="777" spans="3:13" x14ac:dyDescent="0.15">
      <c r="C777" s="234"/>
      <c r="D777" s="234"/>
      <c r="E777" s="234"/>
      <c r="F777" s="236"/>
      <c r="G777" s="236"/>
      <c r="H777" s="234"/>
      <c r="I777" s="234"/>
      <c r="J777" s="234"/>
      <c r="K777" s="234"/>
      <c r="L777" s="236"/>
      <c r="M777" s="236"/>
    </row>
    <row r="778" spans="3:13" x14ac:dyDescent="0.15">
      <c r="C778" s="234"/>
      <c r="D778" s="234"/>
      <c r="E778" s="234"/>
      <c r="F778" s="236"/>
      <c r="G778" s="236"/>
      <c r="H778" s="234"/>
      <c r="I778" s="234"/>
      <c r="J778" s="234"/>
      <c r="K778" s="234"/>
      <c r="L778" s="236"/>
      <c r="M778" s="236"/>
    </row>
    <row r="779" spans="3:13" x14ac:dyDescent="0.15">
      <c r="C779" s="234"/>
      <c r="D779" s="234"/>
      <c r="E779" s="234"/>
      <c r="F779" s="236"/>
      <c r="G779" s="236"/>
      <c r="H779" s="234"/>
      <c r="I779" s="234"/>
      <c r="J779" s="234"/>
      <c r="K779" s="234"/>
      <c r="L779" s="236"/>
      <c r="M779" s="236"/>
    </row>
    <row r="780" spans="3:13" x14ac:dyDescent="0.15">
      <c r="C780" s="234"/>
      <c r="D780" s="234"/>
      <c r="E780" s="234"/>
      <c r="F780" s="236"/>
      <c r="G780" s="236"/>
      <c r="H780" s="234"/>
      <c r="I780" s="234"/>
      <c r="J780" s="234"/>
      <c r="K780" s="234"/>
      <c r="L780" s="236"/>
      <c r="M780" s="236"/>
    </row>
    <row r="781" spans="3:13" x14ac:dyDescent="0.15">
      <c r="C781" s="234"/>
      <c r="D781" s="234"/>
      <c r="E781" s="234"/>
      <c r="F781" s="236"/>
      <c r="G781" s="236"/>
      <c r="H781" s="234"/>
      <c r="I781" s="234"/>
      <c r="J781" s="234"/>
      <c r="K781" s="234"/>
      <c r="L781" s="236"/>
      <c r="M781" s="236"/>
    </row>
    <row r="782" spans="3:13" x14ac:dyDescent="0.15">
      <c r="C782" s="234"/>
      <c r="D782" s="234"/>
      <c r="E782" s="234"/>
      <c r="F782" s="236"/>
      <c r="G782" s="236"/>
      <c r="H782" s="234"/>
      <c r="I782" s="234"/>
      <c r="J782" s="234"/>
      <c r="K782" s="234"/>
      <c r="L782" s="236"/>
      <c r="M782" s="236"/>
    </row>
    <row r="783" spans="3:13" x14ac:dyDescent="0.15">
      <c r="C783" s="234"/>
      <c r="D783" s="234"/>
      <c r="E783" s="234"/>
      <c r="F783" s="236"/>
      <c r="G783" s="236"/>
      <c r="H783" s="234"/>
      <c r="I783" s="234"/>
      <c r="J783" s="234"/>
      <c r="K783" s="234"/>
      <c r="L783" s="236"/>
      <c r="M783" s="236"/>
    </row>
    <row r="784" spans="3:13" x14ac:dyDescent="0.15">
      <c r="C784" s="234"/>
      <c r="D784" s="234"/>
      <c r="E784" s="234"/>
      <c r="F784" s="236"/>
      <c r="G784" s="236"/>
      <c r="H784" s="234"/>
      <c r="I784" s="234"/>
      <c r="J784" s="234"/>
      <c r="K784" s="234"/>
      <c r="L784" s="236"/>
      <c r="M784" s="236"/>
    </row>
    <row r="785" spans="3:13" x14ac:dyDescent="0.15">
      <c r="C785" s="234"/>
      <c r="D785" s="234"/>
      <c r="E785" s="234"/>
      <c r="F785" s="236"/>
      <c r="G785" s="236"/>
      <c r="H785" s="234"/>
      <c r="I785" s="234"/>
      <c r="J785" s="234"/>
      <c r="K785" s="234"/>
      <c r="L785" s="236"/>
      <c r="M785" s="236"/>
    </row>
    <row r="786" spans="3:13" x14ac:dyDescent="0.15">
      <c r="C786" s="234"/>
      <c r="D786" s="234"/>
      <c r="E786" s="234"/>
      <c r="F786" s="236"/>
      <c r="G786" s="236"/>
      <c r="H786" s="234"/>
      <c r="I786" s="234"/>
      <c r="J786" s="234"/>
      <c r="K786" s="234"/>
      <c r="L786" s="236"/>
      <c r="M786" s="236"/>
    </row>
    <row r="787" spans="3:13" x14ac:dyDescent="0.15">
      <c r="C787" s="234"/>
      <c r="D787" s="234"/>
      <c r="E787" s="234"/>
      <c r="F787" s="236"/>
      <c r="G787" s="236"/>
      <c r="H787" s="234"/>
      <c r="I787" s="234"/>
      <c r="J787" s="234"/>
      <c r="K787" s="234"/>
      <c r="L787" s="236"/>
      <c r="M787" s="236"/>
    </row>
    <row r="788" spans="3:13" x14ac:dyDescent="0.15">
      <c r="C788" s="234"/>
      <c r="D788" s="234"/>
      <c r="E788" s="234"/>
      <c r="F788" s="236"/>
      <c r="G788" s="236"/>
      <c r="H788" s="234"/>
      <c r="I788" s="234"/>
      <c r="J788" s="234"/>
      <c r="K788" s="234"/>
      <c r="L788" s="236"/>
      <c r="M788" s="236"/>
    </row>
    <row r="789" spans="3:13" x14ac:dyDescent="0.15">
      <c r="C789" s="234"/>
      <c r="D789" s="234"/>
      <c r="E789" s="234"/>
      <c r="F789" s="236"/>
      <c r="G789" s="236"/>
      <c r="H789" s="234"/>
      <c r="I789" s="234"/>
      <c r="J789" s="234"/>
      <c r="K789" s="234"/>
      <c r="L789" s="236"/>
      <c r="M789" s="236"/>
    </row>
    <row r="790" spans="3:13" x14ac:dyDescent="0.15">
      <c r="C790" s="234"/>
      <c r="D790" s="234"/>
      <c r="E790" s="234"/>
      <c r="F790" s="236"/>
      <c r="G790" s="236"/>
      <c r="H790" s="234"/>
      <c r="I790" s="234"/>
      <c r="J790" s="234"/>
      <c r="K790" s="234"/>
      <c r="L790" s="236"/>
      <c r="M790" s="236"/>
    </row>
  </sheetData>
  <mergeCells count="6">
    <mergeCell ref="P4:P5"/>
    <mergeCell ref="A4:N4"/>
    <mergeCell ref="A9:B9"/>
    <mergeCell ref="A23:B23"/>
    <mergeCell ref="A25:B25"/>
    <mergeCell ref="O4:O5"/>
  </mergeCells>
  <pageMargins left="0.75" right="0.75" top="1" bottom="1" header="0.5" footer="0.5"/>
  <pageSetup scale="6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43"/>
  <sheetViews>
    <sheetView zoomScale="110" zoomScaleNormal="110" zoomScalePageLayoutView="110" workbookViewId="0">
      <pane xSplit="2" topLeftCell="C1" activePane="topRight" state="frozen"/>
      <selection pane="topRight" activeCell="A3" sqref="A3"/>
    </sheetView>
  </sheetViews>
  <sheetFormatPr baseColWidth="10" defaultColWidth="8.83203125" defaultRowHeight="11" x14ac:dyDescent="0.15"/>
  <cols>
    <col min="1" max="1" width="22.6640625" style="204" customWidth="1"/>
    <col min="2" max="2" width="8.83203125" style="204"/>
    <col min="3" max="7" width="9.33203125" style="204" customWidth="1"/>
    <col min="8" max="8" width="11.33203125" style="204" customWidth="1"/>
    <col min="9" max="10" width="9.33203125" style="204" bestFit="1" customWidth="1"/>
    <col min="11" max="11" width="10.1640625" style="204" bestFit="1" customWidth="1"/>
    <col min="12" max="14" width="9.33203125" style="204" bestFit="1" customWidth="1"/>
    <col min="15" max="15" width="10.1640625" style="590" customWidth="1"/>
    <col min="16" max="16" width="12.1640625" style="590" customWidth="1"/>
    <col min="17" max="17" width="18.6640625" style="204" bestFit="1" customWidth="1"/>
    <col min="18" max="18" width="72.5" style="204" customWidth="1"/>
    <col min="19" max="16384" width="8.83203125" style="204"/>
  </cols>
  <sheetData>
    <row r="1" spans="1:16" ht="15" x14ac:dyDescent="0.2">
      <c r="A1" s="540" t="s">
        <v>512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ht="15" x14ac:dyDescent="0.2">
      <c r="A2" s="540" t="s">
        <v>159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ht="13" x14ac:dyDescent="0.15">
      <c r="A3" s="731"/>
      <c r="O3" s="255"/>
      <c r="P3" s="629"/>
    </row>
    <row r="4" spans="1:16" ht="15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275</v>
      </c>
      <c r="P4" s="756" t="s">
        <v>247</v>
      </c>
    </row>
    <row r="5" spans="1:16" s="209" customFormat="1" ht="15" x14ac:dyDescent="0.2">
      <c r="A5" s="446" t="s">
        <v>170</v>
      </c>
      <c r="B5" s="446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s="209" customFormat="1" ht="13" x14ac:dyDescent="0.15">
      <c r="A6" s="438" t="s">
        <v>4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45"/>
    </row>
    <row r="7" spans="1:16" s="209" customFormat="1" ht="13" x14ac:dyDescent="0.15">
      <c r="A7" s="456" t="s">
        <v>513</v>
      </c>
      <c r="B7" s="442">
        <v>5120</v>
      </c>
      <c r="C7" s="458">
        <v>0</v>
      </c>
      <c r="D7" s="458">
        <v>0</v>
      </c>
      <c r="E7" s="458">
        <v>0</v>
      </c>
      <c r="F7" s="458">
        <v>5765.22</v>
      </c>
      <c r="G7" s="458">
        <v>900</v>
      </c>
      <c r="H7" s="458">
        <v>0</v>
      </c>
      <c r="I7" s="450">
        <v>0</v>
      </c>
      <c r="J7" s="450">
        <v>0</v>
      </c>
      <c r="K7" s="450">
        <v>0</v>
      </c>
      <c r="L7" s="450">
        <v>0</v>
      </c>
      <c r="M7" s="450">
        <v>0</v>
      </c>
      <c r="N7" s="450">
        <v>0</v>
      </c>
      <c r="O7" s="655">
        <f>SUM(C7:N7)</f>
        <v>6665.22</v>
      </c>
      <c r="P7" s="655">
        <v>0</v>
      </c>
    </row>
    <row r="8" spans="1:16" s="209" customFormat="1" ht="13" x14ac:dyDescent="0.15">
      <c r="A8" s="796" t="s">
        <v>101</v>
      </c>
      <c r="B8" s="797"/>
      <c r="C8" s="451">
        <f t="shared" ref="C8:P8" si="0">SUM(C7:C7)</f>
        <v>0</v>
      </c>
      <c r="D8" s="451">
        <f t="shared" si="0"/>
        <v>0</v>
      </c>
      <c r="E8" s="451">
        <f t="shared" si="0"/>
        <v>0</v>
      </c>
      <c r="F8" s="451">
        <f t="shared" si="0"/>
        <v>5765.22</v>
      </c>
      <c r="G8" s="451">
        <f t="shared" si="0"/>
        <v>900</v>
      </c>
      <c r="H8" s="451">
        <f t="shared" si="0"/>
        <v>0</v>
      </c>
      <c r="I8" s="451">
        <f t="shared" si="0"/>
        <v>0</v>
      </c>
      <c r="J8" s="451">
        <f t="shared" si="0"/>
        <v>0</v>
      </c>
      <c r="K8" s="451">
        <f t="shared" si="0"/>
        <v>0</v>
      </c>
      <c r="L8" s="451">
        <f t="shared" si="0"/>
        <v>0</v>
      </c>
      <c r="M8" s="451">
        <f t="shared" si="0"/>
        <v>0</v>
      </c>
      <c r="N8" s="451">
        <f t="shared" si="0"/>
        <v>0</v>
      </c>
      <c r="O8" s="594">
        <f t="shared" si="0"/>
        <v>6665.22</v>
      </c>
      <c r="P8" s="594">
        <f t="shared" si="0"/>
        <v>0</v>
      </c>
    </row>
    <row r="9" spans="1:16" s="278" customFormat="1" ht="15" x14ac:dyDescent="0.2">
      <c r="A9" s="443"/>
      <c r="B9" s="441"/>
      <c r="C9" s="450"/>
      <c r="D9" s="450"/>
      <c r="E9" s="450"/>
      <c r="F9" s="450"/>
      <c r="G9" s="450"/>
      <c r="H9" s="455"/>
      <c r="I9" s="450"/>
      <c r="J9" s="450"/>
      <c r="K9" s="450"/>
      <c r="L9" s="450"/>
      <c r="M9" s="450"/>
      <c r="N9" s="450"/>
      <c r="O9" s="447"/>
      <c r="P9" s="452"/>
    </row>
    <row r="10" spans="1:16" s="209" customFormat="1" ht="13" x14ac:dyDescent="0.15">
      <c r="A10" s="439" t="s">
        <v>107</v>
      </c>
      <c r="B10" s="439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9"/>
    </row>
    <row r="11" spans="1:16" ht="13" x14ac:dyDescent="0.15">
      <c r="A11" s="456" t="s">
        <v>514</v>
      </c>
      <c r="B11" s="457">
        <v>6161</v>
      </c>
      <c r="C11" s="459">
        <v>0</v>
      </c>
      <c r="D11" s="459">
        <v>0</v>
      </c>
      <c r="E11" s="459">
        <v>0</v>
      </c>
      <c r="F11" s="459">
        <v>8.32</v>
      </c>
      <c r="G11" s="459">
        <v>39.950000000000003</v>
      </c>
      <c r="H11" s="459">
        <v>8670</v>
      </c>
      <c r="I11" s="459">
        <v>0</v>
      </c>
      <c r="J11" s="459">
        <v>670</v>
      </c>
      <c r="K11" s="459">
        <v>0</v>
      </c>
      <c r="L11" s="459">
        <v>0</v>
      </c>
      <c r="M11" s="459">
        <v>0</v>
      </c>
      <c r="N11" s="459">
        <v>0</v>
      </c>
      <c r="O11" s="655">
        <f t="shared" ref="O11" si="1">SUM(C11:N11)</f>
        <v>9388.27</v>
      </c>
      <c r="P11" s="655">
        <v>0</v>
      </c>
    </row>
    <row r="12" spans="1:16" ht="13" x14ac:dyDescent="0.15">
      <c r="A12" s="798" t="s">
        <v>209</v>
      </c>
      <c r="B12" s="798"/>
      <c r="C12" s="453">
        <f t="shared" ref="C12:P12" si="2">SUM(C11:C11)</f>
        <v>0</v>
      </c>
      <c r="D12" s="453">
        <f t="shared" si="2"/>
        <v>0</v>
      </c>
      <c r="E12" s="453">
        <f t="shared" si="2"/>
        <v>0</v>
      </c>
      <c r="F12" s="453">
        <f t="shared" si="2"/>
        <v>8.32</v>
      </c>
      <c r="G12" s="453">
        <f t="shared" si="2"/>
        <v>39.950000000000003</v>
      </c>
      <c r="H12" s="453">
        <f t="shared" si="2"/>
        <v>8670</v>
      </c>
      <c r="I12" s="453">
        <f t="shared" si="2"/>
        <v>0</v>
      </c>
      <c r="J12" s="453">
        <f t="shared" si="2"/>
        <v>670</v>
      </c>
      <c r="K12" s="453">
        <f t="shared" si="2"/>
        <v>0</v>
      </c>
      <c r="L12" s="453">
        <f t="shared" si="2"/>
        <v>0</v>
      </c>
      <c r="M12" s="453">
        <f t="shared" si="2"/>
        <v>0</v>
      </c>
      <c r="N12" s="453">
        <f t="shared" si="2"/>
        <v>0</v>
      </c>
      <c r="O12" s="596">
        <f t="shared" si="2"/>
        <v>9388.27</v>
      </c>
      <c r="P12" s="596">
        <f t="shared" si="2"/>
        <v>0</v>
      </c>
    </row>
    <row r="13" spans="1:16" ht="15" x14ac:dyDescent="0.2">
      <c r="A13" s="440"/>
      <c r="B13" s="440"/>
      <c r="C13" s="459"/>
      <c r="D13" s="459"/>
      <c r="E13" s="459"/>
      <c r="F13" s="459"/>
      <c r="G13" s="459"/>
      <c r="H13" s="453"/>
      <c r="I13" s="459"/>
      <c r="J13" s="459"/>
      <c r="K13" s="459"/>
      <c r="L13" s="459"/>
      <c r="M13" s="459"/>
      <c r="N13" s="459"/>
      <c r="O13" s="447"/>
      <c r="P13" s="454"/>
    </row>
    <row r="14" spans="1:16" ht="14" x14ac:dyDescent="0.15">
      <c r="A14" s="622" t="s">
        <v>28</v>
      </c>
      <c r="B14" s="444"/>
      <c r="C14" s="444">
        <f t="shared" ref="C14:P14" si="3">C8-C12</f>
        <v>0</v>
      </c>
      <c r="D14" s="444">
        <f t="shared" si="3"/>
        <v>0</v>
      </c>
      <c r="E14" s="444">
        <f t="shared" si="3"/>
        <v>0</v>
      </c>
      <c r="F14" s="444">
        <f t="shared" si="3"/>
        <v>5756.9000000000005</v>
      </c>
      <c r="G14" s="444">
        <f t="shared" si="3"/>
        <v>860.05</v>
      </c>
      <c r="H14" s="444">
        <f t="shared" si="3"/>
        <v>-8670</v>
      </c>
      <c r="I14" s="444">
        <f t="shared" si="3"/>
        <v>0</v>
      </c>
      <c r="J14" s="444">
        <f t="shared" si="3"/>
        <v>-670</v>
      </c>
      <c r="K14" s="444">
        <f t="shared" si="3"/>
        <v>0</v>
      </c>
      <c r="L14" s="444">
        <f t="shared" si="3"/>
        <v>0</v>
      </c>
      <c r="M14" s="444">
        <f t="shared" si="3"/>
        <v>0</v>
      </c>
      <c r="N14" s="444">
        <f t="shared" si="3"/>
        <v>0</v>
      </c>
      <c r="O14" s="595">
        <f t="shared" si="3"/>
        <v>-2723.05</v>
      </c>
      <c r="P14" s="595">
        <f t="shared" si="3"/>
        <v>0</v>
      </c>
    </row>
    <row r="15" spans="1:16" x14ac:dyDescent="0.15">
      <c r="C15" s="279"/>
      <c r="O15" s="629"/>
      <c r="P15" s="629"/>
    </row>
    <row r="16" spans="1:16" x14ac:dyDescent="0.15">
      <c r="C16" s="279"/>
      <c r="O16" s="629"/>
      <c r="P16" s="629"/>
    </row>
    <row r="17" spans="3:7" x14ac:dyDescent="0.15">
      <c r="C17" s="279"/>
    </row>
    <row r="18" spans="3:7" x14ac:dyDescent="0.15">
      <c r="C18" s="279"/>
    </row>
    <row r="19" spans="3:7" x14ac:dyDescent="0.15">
      <c r="C19" s="280"/>
    </row>
    <row r="20" spans="3:7" x14ac:dyDescent="0.15">
      <c r="C20" s="182"/>
    </row>
    <row r="21" spans="3:7" x14ac:dyDescent="0.15">
      <c r="C21" s="182"/>
    </row>
    <row r="22" spans="3:7" x14ac:dyDescent="0.15">
      <c r="C22" s="182"/>
    </row>
    <row r="23" spans="3:7" x14ac:dyDescent="0.15">
      <c r="C23" s="182"/>
    </row>
    <row r="24" spans="3:7" x14ac:dyDescent="0.15">
      <c r="C24" s="182"/>
    </row>
    <row r="25" spans="3:7" x14ac:dyDescent="0.15">
      <c r="C25" s="182"/>
    </row>
    <row r="26" spans="3:7" x14ac:dyDescent="0.15">
      <c r="C26" s="182"/>
    </row>
    <row r="27" spans="3:7" x14ac:dyDescent="0.15">
      <c r="C27" s="182"/>
    </row>
    <row r="28" spans="3:7" x14ac:dyDescent="0.15">
      <c r="C28" s="182"/>
    </row>
    <row r="29" spans="3:7" x14ac:dyDescent="0.15">
      <c r="C29" s="279"/>
    </row>
    <row r="30" spans="3:7" x14ac:dyDescent="0.15">
      <c r="C30" s="279"/>
    </row>
    <row r="31" spans="3:7" x14ac:dyDescent="0.15">
      <c r="C31" s="279"/>
      <c r="G31" s="629"/>
    </row>
    <row r="32" spans="3:7" x14ac:dyDescent="0.15">
      <c r="C32" s="279"/>
      <c r="G32" s="629"/>
    </row>
    <row r="33" spans="3:7" x14ac:dyDescent="0.15">
      <c r="C33" s="279"/>
      <c r="G33" s="629"/>
    </row>
    <row r="34" spans="3:7" x14ac:dyDescent="0.15">
      <c r="C34" s="279"/>
      <c r="G34" s="629"/>
    </row>
    <row r="35" spans="3:7" x14ac:dyDescent="0.15">
      <c r="C35" s="279"/>
      <c r="G35" s="629"/>
    </row>
    <row r="36" spans="3:7" x14ac:dyDescent="0.15">
      <c r="C36" s="279"/>
      <c r="G36" s="629"/>
    </row>
    <row r="37" spans="3:7" x14ac:dyDescent="0.15">
      <c r="C37" s="279"/>
      <c r="G37" s="629"/>
    </row>
    <row r="38" spans="3:7" x14ac:dyDescent="0.15">
      <c r="C38" s="279"/>
      <c r="G38" s="629"/>
    </row>
    <row r="39" spans="3:7" x14ac:dyDescent="0.15">
      <c r="C39" s="279"/>
      <c r="G39" s="629"/>
    </row>
    <row r="40" spans="3:7" x14ac:dyDescent="0.15">
      <c r="C40" s="279"/>
      <c r="G40" s="629"/>
    </row>
    <row r="41" spans="3:7" x14ac:dyDescent="0.15">
      <c r="C41" s="279"/>
      <c r="E41" s="629"/>
      <c r="F41" s="629"/>
      <c r="G41" s="629"/>
    </row>
    <row r="42" spans="3:7" x14ac:dyDescent="0.15">
      <c r="C42" s="279"/>
      <c r="E42" s="629"/>
      <c r="F42" s="629"/>
      <c r="G42" s="629"/>
    </row>
    <row r="43" spans="3:7" x14ac:dyDescent="0.15">
      <c r="C43" s="279"/>
    </row>
  </sheetData>
  <mergeCells count="4">
    <mergeCell ref="O4:O5"/>
    <mergeCell ref="P4:P5"/>
    <mergeCell ref="A8:B8"/>
    <mergeCell ref="A12:B12"/>
  </mergeCells>
  <pageMargins left="0.75" right="0.75" top="1" bottom="1" header="0.5" footer="0.5"/>
  <pageSetup scale="7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66"/>
  <sheetViews>
    <sheetView topLeftCell="A25" zoomScale="110" zoomScaleNormal="110" zoomScalePageLayoutView="110" workbookViewId="0">
      <pane xSplit="2" topLeftCell="C1" activePane="topRight" state="frozen"/>
      <selection pane="topRight" activeCell="C42" sqref="C42:R52"/>
    </sheetView>
  </sheetViews>
  <sheetFormatPr baseColWidth="10" defaultColWidth="8.83203125" defaultRowHeight="11" x14ac:dyDescent="0.15"/>
  <cols>
    <col min="1" max="1" width="22.6640625" style="204" customWidth="1"/>
    <col min="2" max="2" width="8.83203125" style="204"/>
    <col min="3" max="7" width="9.33203125" style="204" customWidth="1"/>
    <col min="8" max="8" width="11.33203125" style="204" customWidth="1"/>
    <col min="9" max="10" width="9.33203125" style="204" bestFit="1" customWidth="1"/>
    <col min="11" max="11" width="10.1640625" style="204" bestFit="1" customWidth="1"/>
    <col min="12" max="14" width="9.33203125" style="204" bestFit="1" customWidth="1"/>
    <col min="15" max="15" width="10.1640625" style="277" customWidth="1"/>
    <col min="16" max="16" width="12.1640625" style="277" customWidth="1"/>
    <col min="17" max="17" width="18.6640625" style="204" bestFit="1" customWidth="1"/>
    <col min="18" max="18" width="72.5" style="204" customWidth="1"/>
    <col min="19" max="16384" width="8.83203125" style="204"/>
  </cols>
  <sheetData>
    <row r="1" spans="1:16" ht="15" x14ac:dyDescent="0.2">
      <c r="A1" s="540" t="s">
        <v>515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ht="15" x14ac:dyDescent="0.2">
      <c r="A2" s="540" t="s">
        <v>516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ht="13" x14ac:dyDescent="0.15">
      <c r="A3" s="731"/>
      <c r="O3" s="255"/>
      <c r="P3" s="629"/>
    </row>
    <row r="4" spans="1:16" ht="15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275</v>
      </c>
      <c r="P4" s="756" t="s">
        <v>247</v>
      </c>
    </row>
    <row r="5" spans="1:16" s="209" customFormat="1" ht="15" x14ac:dyDescent="0.2">
      <c r="A5" s="446" t="s">
        <v>170</v>
      </c>
      <c r="B5" s="446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s="209" customFormat="1" ht="13" x14ac:dyDescent="0.15">
      <c r="A6" s="438" t="s">
        <v>4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45"/>
    </row>
    <row r="7" spans="1:16" s="209" customFormat="1" ht="13" x14ac:dyDescent="0.15">
      <c r="A7" s="456" t="s">
        <v>504</v>
      </c>
      <c r="B7" s="442">
        <v>5107</v>
      </c>
      <c r="C7" s="458">
        <v>0</v>
      </c>
      <c r="D7" s="458">
        <v>0</v>
      </c>
      <c r="E7" s="458">
        <v>0</v>
      </c>
      <c r="F7" s="458">
        <v>7700</v>
      </c>
      <c r="G7" s="458">
        <v>24140</v>
      </c>
      <c r="H7" s="458">
        <v>9700</v>
      </c>
      <c r="I7" s="450">
        <v>0</v>
      </c>
      <c r="J7" s="450">
        <v>0</v>
      </c>
      <c r="K7" s="450">
        <v>0</v>
      </c>
      <c r="L7" s="450">
        <v>0</v>
      </c>
      <c r="M7" s="450">
        <v>0</v>
      </c>
      <c r="N7" s="450">
        <v>0</v>
      </c>
      <c r="O7" s="655">
        <f>SUM(C7:N7)</f>
        <v>41540</v>
      </c>
      <c r="P7" s="655">
        <v>50000</v>
      </c>
    </row>
    <row r="8" spans="1:16" s="209" customFormat="1" ht="13" x14ac:dyDescent="0.15">
      <c r="A8" s="456" t="s">
        <v>517</v>
      </c>
      <c r="B8" s="442">
        <v>5138</v>
      </c>
      <c r="C8" s="458">
        <v>0</v>
      </c>
      <c r="D8" s="458">
        <v>0</v>
      </c>
      <c r="E8" s="458">
        <v>0</v>
      </c>
      <c r="F8" s="458">
        <v>19388</v>
      </c>
      <c r="G8" s="458">
        <v>58238.27</v>
      </c>
      <c r="H8" s="458">
        <v>54363.75</v>
      </c>
      <c r="I8" s="450">
        <v>0</v>
      </c>
      <c r="J8" s="450">
        <v>0</v>
      </c>
      <c r="K8" s="450">
        <v>0</v>
      </c>
      <c r="L8" s="450">
        <v>0</v>
      </c>
      <c r="M8" s="450">
        <v>0</v>
      </c>
      <c r="N8" s="450">
        <v>0</v>
      </c>
      <c r="O8" s="655">
        <f t="shared" ref="O8:O10" si="0">SUM(C8:N8)</f>
        <v>131990.01999999999</v>
      </c>
      <c r="P8" s="655">
        <v>160000</v>
      </c>
    </row>
    <row r="9" spans="1:16" s="209" customFormat="1" ht="15" x14ac:dyDescent="0.2">
      <c r="A9" s="456" t="s">
        <v>518</v>
      </c>
      <c r="B9" s="442">
        <v>5165</v>
      </c>
      <c r="C9" s="458">
        <v>0</v>
      </c>
      <c r="D9" s="458">
        <v>0</v>
      </c>
      <c r="E9" s="458">
        <v>0</v>
      </c>
      <c r="F9" s="458">
        <v>200</v>
      </c>
      <c r="G9" s="458">
        <v>2910</v>
      </c>
      <c r="H9" s="455">
        <v>1442.63</v>
      </c>
      <c r="I9" s="450">
        <v>0</v>
      </c>
      <c r="J9" s="450">
        <v>0</v>
      </c>
      <c r="K9" s="450">
        <v>0</v>
      </c>
      <c r="L9" s="450">
        <v>0</v>
      </c>
      <c r="M9" s="450">
        <v>0</v>
      </c>
      <c r="N9" s="450">
        <v>0</v>
      </c>
      <c r="O9" s="655">
        <f t="shared" si="0"/>
        <v>4552.63</v>
      </c>
      <c r="P9" s="655">
        <v>3000</v>
      </c>
    </row>
    <row r="10" spans="1:16" s="209" customFormat="1" ht="15" x14ac:dyDescent="0.2">
      <c r="A10" s="456" t="s">
        <v>519</v>
      </c>
      <c r="B10" s="442"/>
      <c r="C10" s="458">
        <v>58362.95</v>
      </c>
      <c r="D10" s="458">
        <v>0</v>
      </c>
      <c r="E10" s="458">
        <v>0</v>
      </c>
      <c r="F10" s="458">
        <v>0</v>
      </c>
      <c r="G10" s="458">
        <v>0</v>
      </c>
      <c r="H10" s="455">
        <v>0</v>
      </c>
      <c r="I10" s="450">
        <v>0</v>
      </c>
      <c r="J10" s="450">
        <v>0</v>
      </c>
      <c r="K10" s="450">
        <v>0</v>
      </c>
      <c r="L10" s="450">
        <v>0</v>
      </c>
      <c r="M10" s="450">
        <v>0</v>
      </c>
      <c r="N10" s="450">
        <v>0</v>
      </c>
      <c r="O10" s="655">
        <f t="shared" si="0"/>
        <v>58362.95</v>
      </c>
      <c r="P10" s="655">
        <v>0</v>
      </c>
    </row>
    <row r="11" spans="1:16" s="209" customFormat="1" ht="13" x14ac:dyDescent="0.15">
      <c r="A11" s="796" t="s">
        <v>101</v>
      </c>
      <c r="B11" s="797"/>
      <c r="C11" s="451">
        <f>SUM(C7:C9)</f>
        <v>0</v>
      </c>
      <c r="D11" s="451">
        <f t="shared" ref="D11:N11" si="1">SUM(D7:D9)</f>
        <v>0</v>
      </c>
      <c r="E11" s="451">
        <f t="shared" si="1"/>
        <v>0</v>
      </c>
      <c r="F11" s="451">
        <f t="shared" si="1"/>
        <v>27288</v>
      </c>
      <c r="G11" s="451">
        <f t="shared" si="1"/>
        <v>85288.26999999999</v>
      </c>
      <c r="H11" s="451">
        <f t="shared" si="1"/>
        <v>65506.38</v>
      </c>
      <c r="I11" s="451">
        <f t="shared" si="1"/>
        <v>0</v>
      </c>
      <c r="J11" s="451">
        <f t="shared" si="1"/>
        <v>0</v>
      </c>
      <c r="K11" s="451">
        <f t="shared" si="1"/>
        <v>0</v>
      </c>
      <c r="L11" s="451">
        <f t="shared" si="1"/>
        <v>0</v>
      </c>
      <c r="M11" s="451">
        <f t="shared" si="1"/>
        <v>0</v>
      </c>
      <c r="N11" s="451">
        <f t="shared" si="1"/>
        <v>0</v>
      </c>
      <c r="O11" s="594">
        <f>SUM(O7:O10)</f>
        <v>236445.59999999998</v>
      </c>
      <c r="P11" s="594">
        <f>SUM(P7:P10)</f>
        <v>213000</v>
      </c>
    </row>
    <row r="12" spans="1:16" s="278" customFormat="1" ht="15" x14ac:dyDescent="0.2">
      <c r="A12" s="443"/>
      <c r="B12" s="441"/>
      <c r="C12" s="450"/>
      <c r="D12" s="450"/>
      <c r="E12" s="450"/>
      <c r="F12" s="450"/>
      <c r="G12" s="450"/>
      <c r="H12" s="455"/>
      <c r="I12" s="450"/>
      <c r="J12" s="450"/>
      <c r="K12" s="450"/>
      <c r="L12" s="450"/>
      <c r="M12" s="450"/>
      <c r="N12" s="450"/>
      <c r="O12" s="447"/>
      <c r="P12" s="452"/>
    </row>
    <row r="13" spans="1:16" s="209" customFormat="1" ht="13" x14ac:dyDescent="0.15">
      <c r="A13" s="439" t="s">
        <v>107</v>
      </c>
      <c r="B13" s="439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9"/>
    </row>
    <row r="14" spans="1:16" ht="13" x14ac:dyDescent="0.15">
      <c r="A14" s="456" t="s">
        <v>520</v>
      </c>
      <c r="B14" s="457">
        <v>6006</v>
      </c>
      <c r="C14" s="458">
        <v>0</v>
      </c>
      <c r="D14" s="458">
        <v>464.6</v>
      </c>
      <c r="E14" s="458">
        <v>464.82</v>
      </c>
      <c r="F14" s="458">
        <v>1626.12</v>
      </c>
      <c r="G14" s="458">
        <v>975.96</v>
      </c>
      <c r="H14" s="458">
        <v>188.34</v>
      </c>
      <c r="I14" s="459">
        <v>0</v>
      </c>
      <c r="J14" s="459">
        <v>0</v>
      </c>
      <c r="K14" s="459">
        <v>0</v>
      </c>
      <c r="L14" s="459">
        <v>0</v>
      </c>
      <c r="M14" s="459">
        <v>0</v>
      </c>
      <c r="N14" s="459">
        <v>0</v>
      </c>
      <c r="O14" s="655">
        <f>SUM(C14:N14)</f>
        <v>3719.84</v>
      </c>
      <c r="P14" s="655">
        <v>6600</v>
      </c>
    </row>
    <row r="15" spans="1:16" s="247" customFormat="1" ht="13" x14ac:dyDescent="0.15">
      <c r="A15" s="456" t="s">
        <v>146</v>
      </c>
      <c r="B15" s="457">
        <v>6008</v>
      </c>
      <c r="C15" s="458">
        <v>0</v>
      </c>
      <c r="D15" s="458">
        <v>0</v>
      </c>
      <c r="E15" s="458">
        <v>0</v>
      </c>
      <c r="F15" s="458">
        <v>150</v>
      </c>
      <c r="G15" s="458">
        <v>0</v>
      </c>
      <c r="H15" s="458">
        <v>12586.79</v>
      </c>
      <c r="I15" s="459">
        <v>0</v>
      </c>
      <c r="J15" s="459">
        <v>0</v>
      </c>
      <c r="K15" s="459">
        <v>0</v>
      </c>
      <c r="L15" s="459">
        <v>0</v>
      </c>
      <c r="M15" s="459">
        <v>0</v>
      </c>
      <c r="N15" s="459">
        <v>0</v>
      </c>
      <c r="O15" s="655">
        <f t="shared" ref="O15:O34" si="2">SUM(C15:N15)</f>
        <v>12736.79</v>
      </c>
      <c r="P15" s="655">
        <v>15000</v>
      </c>
    </row>
    <row r="16" spans="1:16" ht="13" x14ac:dyDescent="0.15">
      <c r="A16" s="456" t="s">
        <v>521</v>
      </c>
      <c r="B16" s="457">
        <v>6046</v>
      </c>
      <c r="C16" s="458">
        <v>0</v>
      </c>
      <c r="D16" s="458">
        <v>0</v>
      </c>
      <c r="E16" s="458">
        <v>0</v>
      </c>
      <c r="F16" s="458">
        <v>0</v>
      </c>
      <c r="G16" s="458">
        <v>0</v>
      </c>
      <c r="H16" s="458">
        <v>21202.82</v>
      </c>
      <c r="I16" s="459">
        <v>0</v>
      </c>
      <c r="J16" s="459">
        <v>0</v>
      </c>
      <c r="K16" s="459">
        <v>0</v>
      </c>
      <c r="L16" s="459">
        <v>0</v>
      </c>
      <c r="M16" s="459">
        <v>0</v>
      </c>
      <c r="N16" s="459">
        <v>0</v>
      </c>
      <c r="O16" s="655">
        <f t="shared" si="2"/>
        <v>21202.82</v>
      </c>
      <c r="P16" s="655">
        <v>20000</v>
      </c>
    </row>
    <row r="17" spans="1:16" ht="13" x14ac:dyDescent="0.15">
      <c r="A17" s="456" t="s">
        <v>522</v>
      </c>
      <c r="B17" s="457">
        <v>6104</v>
      </c>
      <c r="C17" s="458">
        <v>0</v>
      </c>
      <c r="D17" s="458">
        <v>0</v>
      </c>
      <c r="E17" s="458">
        <v>0</v>
      </c>
      <c r="F17" s="458">
        <v>0</v>
      </c>
      <c r="G17" s="458">
        <v>0</v>
      </c>
      <c r="H17" s="458">
        <v>0</v>
      </c>
      <c r="I17" s="459">
        <v>0</v>
      </c>
      <c r="J17" s="459">
        <v>0</v>
      </c>
      <c r="K17" s="459">
        <v>0</v>
      </c>
      <c r="L17" s="459">
        <v>0</v>
      </c>
      <c r="M17" s="459">
        <v>0</v>
      </c>
      <c r="N17" s="459">
        <v>0</v>
      </c>
      <c r="O17" s="655">
        <f t="shared" si="2"/>
        <v>0</v>
      </c>
      <c r="P17" s="655">
        <v>5000</v>
      </c>
    </row>
    <row r="18" spans="1:16" ht="13" x14ac:dyDescent="0.15">
      <c r="A18" s="456" t="s">
        <v>241</v>
      </c>
      <c r="B18" s="457">
        <v>6105</v>
      </c>
      <c r="C18" s="458">
        <v>55</v>
      </c>
      <c r="D18" s="458">
        <v>0</v>
      </c>
      <c r="E18" s="458">
        <v>137.99</v>
      </c>
      <c r="F18" s="458">
        <v>0</v>
      </c>
      <c r="G18" s="458">
        <v>579.29999999999995</v>
      </c>
      <c r="H18" s="458">
        <v>25</v>
      </c>
      <c r="I18" s="459">
        <v>0</v>
      </c>
      <c r="J18" s="459">
        <v>0</v>
      </c>
      <c r="K18" s="459">
        <v>0</v>
      </c>
      <c r="L18" s="459">
        <v>0</v>
      </c>
      <c r="M18" s="459">
        <v>0</v>
      </c>
      <c r="N18" s="459">
        <v>0</v>
      </c>
      <c r="O18" s="655">
        <f t="shared" si="2"/>
        <v>797.29</v>
      </c>
      <c r="P18" s="655">
        <v>1000</v>
      </c>
    </row>
    <row r="19" spans="1:16" ht="13" x14ac:dyDescent="0.15">
      <c r="A19" s="456" t="s">
        <v>423</v>
      </c>
      <c r="B19" s="457">
        <v>6106</v>
      </c>
      <c r="C19" s="458">
        <v>0</v>
      </c>
      <c r="D19" s="458">
        <v>0</v>
      </c>
      <c r="E19" s="458">
        <v>0</v>
      </c>
      <c r="F19" s="458">
        <v>0</v>
      </c>
      <c r="G19" s="458">
        <v>0</v>
      </c>
      <c r="H19" s="458">
        <v>0</v>
      </c>
      <c r="I19" s="459">
        <v>0</v>
      </c>
      <c r="J19" s="459">
        <v>0</v>
      </c>
      <c r="K19" s="459">
        <v>0</v>
      </c>
      <c r="L19" s="459">
        <v>0</v>
      </c>
      <c r="M19" s="459">
        <v>0</v>
      </c>
      <c r="N19" s="459">
        <v>0</v>
      </c>
      <c r="O19" s="655">
        <f t="shared" si="2"/>
        <v>0</v>
      </c>
      <c r="P19" s="655">
        <v>400</v>
      </c>
    </row>
    <row r="20" spans="1:16" ht="13" x14ac:dyDescent="0.15">
      <c r="A20" s="456" t="s">
        <v>523</v>
      </c>
      <c r="B20" s="457">
        <v>6144</v>
      </c>
      <c r="C20" s="458">
        <v>0</v>
      </c>
      <c r="D20" s="458">
        <v>0</v>
      </c>
      <c r="E20" s="458">
        <v>0</v>
      </c>
      <c r="F20" s="458">
        <v>100.57</v>
      </c>
      <c r="G20" s="458">
        <v>635.04</v>
      </c>
      <c r="H20" s="458">
        <v>2690.36</v>
      </c>
      <c r="I20" s="459">
        <v>0</v>
      </c>
      <c r="J20" s="459">
        <v>0</v>
      </c>
      <c r="K20" s="459">
        <v>0</v>
      </c>
      <c r="L20" s="459">
        <v>0</v>
      </c>
      <c r="M20" s="459">
        <v>0</v>
      </c>
      <c r="N20" s="459">
        <v>0</v>
      </c>
      <c r="O20" s="655">
        <f t="shared" si="2"/>
        <v>3425.9700000000003</v>
      </c>
      <c r="P20" s="655">
        <v>6000</v>
      </c>
    </row>
    <row r="21" spans="1:16" ht="13" x14ac:dyDescent="0.15">
      <c r="A21" s="456" t="s">
        <v>524</v>
      </c>
      <c r="B21" s="457">
        <v>6149</v>
      </c>
      <c r="C21" s="458">
        <v>0</v>
      </c>
      <c r="D21" s="458">
        <v>2004.34</v>
      </c>
      <c r="E21" s="458">
        <v>30</v>
      </c>
      <c r="F21" s="458">
        <v>0</v>
      </c>
      <c r="G21" s="458">
        <v>136.61000000000001</v>
      </c>
      <c r="H21" s="458">
        <v>8176.67</v>
      </c>
      <c r="I21" s="459">
        <v>0</v>
      </c>
      <c r="J21" s="459">
        <v>0</v>
      </c>
      <c r="K21" s="459">
        <v>0</v>
      </c>
      <c r="L21" s="459">
        <v>0</v>
      </c>
      <c r="M21" s="459">
        <v>0</v>
      </c>
      <c r="N21" s="459">
        <v>0</v>
      </c>
      <c r="O21" s="655">
        <f t="shared" si="2"/>
        <v>10347.619999999999</v>
      </c>
      <c r="P21" s="655">
        <v>6000</v>
      </c>
    </row>
    <row r="22" spans="1:16" ht="13" x14ac:dyDescent="0.15">
      <c r="A22" s="456" t="s">
        <v>525</v>
      </c>
      <c r="B22" s="457">
        <v>6234</v>
      </c>
      <c r="C22" s="458">
        <v>0</v>
      </c>
      <c r="D22" s="458">
        <v>0</v>
      </c>
      <c r="E22" s="458">
        <v>0</v>
      </c>
      <c r="F22" s="458">
        <v>0</v>
      </c>
      <c r="G22" s="458">
        <v>0</v>
      </c>
      <c r="H22" s="458">
        <v>0</v>
      </c>
      <c r="I22" s="459">
        <v>0</v>
      </c>
      <c r="J22" s="459">
        <v>3000</v>
      </c>
      <c r="K22" s="459">
        <v>0</v>
      </c>
      <c r="L22" s="459">
        <v>0</v>
      </c>
      <c r="M22" s="459">
        <v>0</v>
      </c>
      <c r="N22" s="459">
        <v>0</v>
      </c>
      <c r="O22" s="655">
        <f t="shared" si="2"/>
        <v>3000</v>
      </c>
      <c r="P22" s="655">
        <v>3000</v>
      </c>
    </row>
    <row r="23" spans="1:16" ht="13" x14ac:dyDescent="0.15">
      <c r="A23" s="456" t="s">
        <v>526</v>
      </c>
      <c r="B23" s="457">
        <v>6236</v>
      </c>
      <c r="C23" s="458">
        <v>303.31</v>
      </c>
      <c r="D23" s="458">
        <v>193.7</v>
      </c>
      <c r="E23" s="458">
        <v>0</v>
      </c>
      <c r="F23" s="458">
        <v>0</v>
      </c>
      <c r="G23" s="458">
        <v>130.94</v>
      </c>
      <c r="H23" s="458">
        <v>0</v>
      </c>
      <c r="I23" s="459">
        <v>0</v>
      </c>
      <c r="J23" s="459">
        <v>0</v>
      </c>
      <c r="K23" s="459">
        <v>0</v>
      </c>
      <c r="L23" s="459">
        <v>0</v>
      </c>
      <c r="M23" s="459">
        <v>0</v>
      </c>
      <c r="N23" s="459">
        <v>0</v>
      </c>
      <c r="O23" s="655">
        <f t="shared" si="2"/>
        <v>627.95000000000005</v>
      </c>
      <c r="P23" s="655">
        <v>300</v>
      </c>
    </row>
    <row r="24" spans="1:16" ht="13" x14ac:dyDescent="0.15">
      <c r="A24" s="456" t="s">
        <v>527</v>
      </c>
      <c r="B24" s="457">
        <v>6239</v>
      </c>
      <c r="C24" s="458">
        <v>0</v>
      </c>
      <c r="D24" s="458">
        <v>0</v>
      </c>
      <c r="E24" s="458">
        <v>0</v>
      </c>
      <c r="F24" s="458">
        <v>0</v>
      </c>
      <c r="G24" s="458">
        <v>0</v>
      </c>
      <c r="H24" s="458">
        <v>49908.27</v>
      </c>
      <c r="I24" s="459">
        <v>200</v>
      </c>
      <c r="J24" s="459">
        <v>0</v>
      </c>
      <c r="K24" s="459">
        <v>0</v>
      </c>
      <c r="L24" s="459">
        <v>0</v>
      </c>
      <c r="M24" s="459">
        <v>0</v>
      </c>
      <c r="N24" s="459">
        <v>0</v>
      </c>
      <c r="O24" s="655">
        <f t="shared" si="2"/>
        <v>50108.27</v>
      </c>
      <c r="P24" s="655">
        <v>40000</v>
      </c>
    </row>
    <row r="25" spans="1:16" ht="13" x14ac:dyDescent="0.15">
      <c r="A25" s="456" t="s">
        <v>528</v>
      </c>
      <c r="B25" s="457">
        <v>6243</v>
      </c>
      <c r="C25" s="458">
        <v>0</v>
      </c>
      <c r="D25" s="458">
        <v>0</v>
      </c>
      <c r="E25" s="458">
        <v>0</v>
      </c>
      <c r="F25" s="458">
        <v>18530</v>
      </c>
      <c r="G25" s="458">
        <v>14331.63</v>
      </c>
      <c r="H25" s="458">
        <v>6233.85</v>
      </c>
      <c r="I25" s="459">
        <v>0</v>
      </c>
      <c r="J25" s="459">
        <v>0</v>
      </c>
      <c r="K25" s="459">
        <v>0</v>
      </c>
      <c r="L25" s="459">
        <v>0</v>
      </c>
      <c r="M25" s="459">
        <v>0</v>
      </c>
      <c r="N25" s="459">
        <v>0</v>
      </c>
      <c r="O25" s="655">
        <f t="shared" si="2"/>
        <v>39095.479999999996</v>
      </c>
      <c r="P25" s="655">
        <v>30000</v>
      </c>
    </row>
    <row r="26" spans="1:16" ht="13" x14ac:dyDescent="0.15">
      <c r="A26" s="456" t="s">
        <v>208</v>
      </c>
      <c r="B26" s="457">
        <v>6246</v>
      </c>
      <c r="C26" s="458">
        <v>0</v>
      </c>
      <c r="D26" s="458">
        <v>0</v>
      </c>
      <c r="E26" s="458">
        <v>0</v>
      </c>
      <c r="F26" s="458">
        <v>0</v>
      </c>
      <c r="G26" s="458">
        <v>2192.7800000000002</v>
      </c>
      <c r="H26" s="458">
        <v>20793.490000000002</v>
      </c>
      <c r="I26" s="459">
        <v>0</v>
      </c>
      <c r="J26" s="459">
        <v>0</v>
      </c>
      <c r="K26" s="459">
        <v>0</v>
      </c>
      <c r="L26" s="459">
        <v>0</v>
      </c>
      <c r="M26" s="459">
        <v>0</v>
      </c>
      <c r="N26" s="459">
        <v>0</v>
      </c>
      <c r="O26" s="655">
        <f t="shared" si="2"/>
        <v>22986.27</v>
      </c>
      <c r="P26" s="655">
        <v>30000</v>
      </c>
    </row>
    <row r="27" spans="1:16" ht="13" x14ac:dyDescent="0.15">
      <c r="A27" s="456" t="s">
        <v>529</v>
      </c>
      <c r="B27" s="457">
        <v>6251</v>
      </c>
      <c r="C27" s="458">
        <v>0</v>
      </c>
      <c r="D27" s="458">
        <v>0</v>
      </c>
      <c r="E27" s="458">
        <v>0</v>
      </c>
      <c r="F27" s="458">
        <v>0</v>
      </c>
      <c r="G27" s="458">
        <v>0</v>
      </c>
      <c r="H27" s="458">
        <v>0</v>
      </c>
      <c r="I27" s="459">
        <v>0</v>
      </c>
      <c r="J27" s="459">
        <v>0</v>
      </c>
      <c r="K27" s="459">
        <v>0</v>
      </c>
      <c r="L27" s="459">
        <v>0</v>
      </c>
      <c r="M27" s="459">
        <v>0</v>
      </c>
      <c r="N27" s="459">
        <v>0</v>
      </c>
      <c r="O27" s="655">
        <f t="shared" si="2"/>
        <v>0</v>
      </c>
      <c r="P27" s="655">
        <v>7000</v>
      </c>
    </row>
    <row r="28" spans="1:16" ht="13" x14ac:dyDescent="0.15">
      <c r="A28" s="456" t="s">
        <v>530</v>
      </c>
      <c r="B28" s="457">
        <v>6506</v>
      </c>
      <c r="C28" s="458">
        <v>0</v>
      </c>
      <c r="D28" s="458">
        <v>0</v>
      </c>
      <c r="E28" s="458">
        <v>261.89999999999998</v>
      </c>
      <c r="F28" s="458">
        <v>230</v>
      </c>
      <c r="G28" s="458">
        <v>166.44</v>
      </c>
      <c r="H28" s="458">
        <v>24</v>
      </c>
      <c r="I28" s="459">
        <v>0</v>
      </c>
      <c r="J28" s="459">
        <v>200</v>
      </c>
      <c r="K28" s="459">
        <v>0</v>
      </c>
      <c r="L28" s="459">
        <v>0</v>
      </c>
      <c r="M28" s="459">
        <v>0</v>
      </c>
      <c r="N28" s="459">
        <v>0</v>
      </c>
      <c r="O28" s="655">
        <f t="shared" si="2"/>
        <v>882.33999999999992</v>
      </c>
      <c r="P28" s="655">
        <v>600</v>
      </c>
    </row>
    <row r="29" spans="1:16" ht="13" x14ac:dyDescent="0.15">
      <c r="A29" s="456" t="s">
        <v>531</v>
      </c>
      <c r="B29" s="457">
        <v>6507</v>
      </c>
      <c r="C29" s="458">
        <v>0</v>
      </c>
      <c r="D29" s="458">
        <v>0</v>
      </c>
      <c r="E29" s="458">
        <v>0</v>
      </c>
      <c r="F29" s="458">
        <v>0</v>
      </c>
      <c r="G29" s="458">
        <v>0</v>
      </c>
      <c r="H29" s="458">
        <v>0</v>
      </c>
      <c r="I29" s="459">
        <v>0</v>
      </c>
      <c r="J29" s="459">
        <v>1300</v>
      </c>
      <c r="K29" s="459">
        <v>0</v>
      </c>
      <c r="L29" s="459">
        <v>0</v>
      </c>
      <c r="M29" s="459">
        <v>0</v>
      </c>
      <c r="N29" s="459">
        <v>0</v>
      </c>
      <c r="O29" s="655">
        <f t="shared" si="2"/>
        <v>1300</v>
      </c>
      <c r="P29" s="655">
        <v>1000</v>
      </c>
    </row>
    <row r="30" spans="1:16" s="249" customFormat="1" ht="13" x14ac:dyDescent="0.15">
      <c r="A30" s="456" t="s">
        <v>532</v>
      </c>
      <c r="B30" s="457">
        <v>6519</v>
      </c>
      <c r="C30" s="458">
        <v>0</v>
      </c>
      <c r="D30" s="458">
        <v>0</v>
      </c>
      <c r="E30" s="458">
        <v>0</v>
      </c>
      <c r="F30" s="458">
        <v>0</v>
      </c>
      <c r="G30" s="458">
        <v>0</v>
      </c>
      <c r="H30" s="458">
        <v>793.26</v>
      </c>
      <c r="I30" s="459">
        <v>0</v>
      </c>
      <c r="J30" s="459">
        <v>4206.74</v>
      </c>
      <c r="K30" s="459">
        <v>0</v>
      </c>
      <c r="L30" s="459">
        <v>0</v>
      </c>
      <c r="M30" s="459">
        <v>0</v>
      </c>
      <c r="N30" s="459">
        <v>0</v>
      </c>
      <c r="O30" s="655">
        <f t="shared" si="2"/>
        <v>5000</v>
      </c>
      <c r="P30" s="655">
        <v>5000</v>
      </c>
    </row>
    <row r="31" spans="1:16" ht="13" x14ac:dyDescent="0.15">
      <c r="A31" s="456" t="s">
        <v>533</v>
      </c>
      <c r="B31" s="457">
        <v>6520</v>
      </c>
      <c r="C31" s="458">
        <v>0</v>
      </c>
      <c r="D31" s="458">
        <v>0</v>
      </c>
      <c r="E31" s="458">
        <v>0</v>
      </c>
      <c r="F31" s="458">
        <v>0</v>
      </c>
      <c r="G31" s="458">
        <v>0</v>
      </c>
      <c r="H31" s="458">
        <v>0</v>
      </c>
      <c r="I31" s="459">
        <v>0</v>
      </c>
      <c r="J31" s="459">
        <v>5000</v>
      </c>
      <c r="K31" s="459">
        <v>0</v>
      </c>
      <c r="L31" s="459">
        <v>0</v>
      </c>
      <c r="M31" s="459">
        <v>0</v>
      </c>
      <c r="N31" s="459">
        <v>0</v>
      </c>
      <c r="O31" s="655">
        <f t="shared" si="2"/>
        <v>5000</v>
      </c>
      <c r="P31" s="655">
        <v>5000</v>
      </c>
    </row>
    <row r="32" spans="1:16" s="251" customFormat="1" ht="13" x14ac:dyDescent="0.15">
      <c r="A32" s="456" t="s">
        <v>534</v>
      </c>
      <c r="B32" s="457">
        <v>6521</v>
      </c>
      <c r="C32" s="458">
        <v>0</v>
      </c>
      <c r="D32" s="458">
        <v>0</v>
      </c>
      <c r="E32" s="458">
        <v>0</v>
      </c>
      <c r="F32" s="458">
        <v>0</v>
      </c>
      <c r="G32" s="458">
        <v>0</v>
      </c>
      <c r="H32" s="458">
        <v>0</v>
      </c>
      <c r="I32" s="459">
        <v>0</v>
      </c>
      <c r="J32" s="459">
        <v>0</v>
      </c>
      <c r="K32" s="459">
        <v>0</v>
      </c>
      <c r="L32" s="459">
        <v>0</v>
      </c>
      <c r="M32" s="459">
        <v>0</v>
      </c>
      <c r="N32" s="459">
        <v>0</v>
      </c>
      <c r="O32" s="655">
        <f t="shared" si="2"/>
        <v>0</v>
      </c>
      <c r="P32" s="655">
        <v>5000</v>
      </c>
    </row>
    <row r="33" spans="1:16" ht="13" x14ac:dyDescent="0.15">
      <c r="A33" s="456" t="s">
        <v>535</v>
      </c>
      <c r="B33" s="457">
        <v>6522</v>
      </c>
      <c r="C33" s="458">
        <v>0</v>
      </c>
      <c r="D33" s="458">
        <v>0</v>
      </c>
      <c r="E33" s="458">
        <v>0</v>
      </c>
      <c r="F33" s="458">
        <v>0</v>
      </c>
      <c r="G33" s="458">
        <v>0</v>
      </c>
      <c r="H33" s="458">
        <v>0</v>
      </c>
      <c r="I33" s="459">
        <v>0</v>
      </c>
      <c r="J33" s="459">
        <v>0</v>
      </c>
      <c r="K33" s="459">
        <v>1000</v>
      </c>
      <c r="L33" s="459">
        <v>0</v>
      </c>
      <c r="M33" s="459">
        <v>0</v>
      </c>
      <c r="N33" s="459">
        <v>0</v>
      </c>
      <c r="O33" s="655">
        <f t="shared" si="2"/>
        <v>1000</v>
      </c>
      <c r="P33" s="655">
        <v>1000</v>
      </c>
    </row>
    <row r="34" spans="1:16" ht="13" x14ac:dyDescent="0.15">
      <c r="A34" s="456" t="s">
        <v>536</v>
      </c>
      <c r="B34" s="457">
        <v>6523</v>
      </c>
      <c r="C34" s="459">
        <v>0</v>
      </c>
      <c r="D34" s="459">
        <v>0</v>
      </c>
      <c r="E34" s="459">
        <v>0</v>
      </c>
      <c r="F34" s="459">
        <v>0</v>
      </c>
      <c r="G34" s="459">
        <v>0</v>
      </c>
      <c r="H34" s="459">
        <v>0</v>
      </c>
      <c r="I34" s="459">
        <v>0</v>
      </c>
      <c r="J34" s="459">
        <v>0</v>
      </c>
      <c r="K34" s="459">
        <v>0</v>
      </c>
      <c r="L34" s="459">
        <v>0</v>
      </c>
      <c r="M34" s="459">
        <v>0</v>
      </c>
      <c r="N34" s="459">
        <v>0</v>
      </c>
      <c r="O34" s="655">
        <f t="shared" si="2"/>
        <v>0</v>
      </c>
      <c r="P34" s="655">
        <v>0</v>
      </c>
    </row>
    <row r="35" spans="1:16" ht="13" x14ac:dyDescent="0.15">
      <c r="A35" s="798" t="s">
        <v>209</v>
      </c>
      <c r="B35" s="798"/>
      <c r="C35" s="453">
        <f>SUM(C14:C34)</f>
        <v>358.31</v>
      </c>
      <c r="D35" s="453">
        <f t="shared" ref="D35:N35" si="3">SUM(D14:D34)</f>
        <v>2662.64</v>
      </c>
      <c r="E35" s="453">
        <f t="shared" si="3"/>
        <v>894.70999999999992</v>
      </c>
      <c r="F35" s="453">
        <f t="shared" si="3"/>
        <v>20636.689999999999</v>
      </c>
      <c r="G35" s="453">
        <f t="shared" si="3"/>
        <v>19148.699999999997</v>
      </c>
      <c r="H35" s="453">
        <f t="shared" si="3"/>
        <v>122622.85</v>
      </c>
      <c r="I35" s="453">
        <f t="shared" si="3"/>
        <v>200</v>
      </c>
      <c r="J35" s="453">
        <f t="shared" si="3"/>
        <v>13706.74</v>
      </c>
      <c r="K35" s="453">
        <f t="shared" si="3"/>
        <v>1000</v>
      </c>
      <c r="L35" s="453">
        <f t="shared" si="3"/>
        <v>0</v>
      </c>
      <c r="M35" s="453">
        <f t="shared" si="3"/>
        <v>0</v>
      </c>
      <c r="N35" s="453">
        <f t="shared" si="3"/>
        <v>0</v>
      </c>
      <c r="O35" s="596">
        <f>SUM(O14:O34)</f>
        <v>181230.63999999996</v>
      </c>
      <c r="P35" s="596">
        <f>SUM(P14:P34)</f>
        <v>187900</v>
      </c>
    </row>
    <row r="36" spans="1:16" ht="15" x14ac:dyDescent="0.2">
      <c r="A36" s="440"/>
      <c r="B36" s="440"/>
      <c r="C36" s="459"/>
      <c r="D36" s="459"/>
      <c r="E36" s="459"/>
      <c r="F36" s="459"/>
      <c r="G36" s="459"/>
      <c r="H36" s="453"/>
      <c r="I36" s="459"/>
      <c r="J36" s="459"/>
      <c r="K36" s="459"/>
      <c r="L36" s="459"/>
      <c r="M36" s="459"/>
      <c r="N36" s="459"/>
      <c r="O36" s="447"/>
      <c r="P36" s="454"/>
    </row>
    <row r="37" spans="1:16" ht="14" x14ac:dyDescent="0.15">
      <c r="A37" s="622" t="s">
        <v>28</v>
      </c>
      <c r="B37" s="444"/>
      <c r="C37" s="444">
        <f>C11-C35</f>
        <v>-358.31</v>
      </c>
      <c r="D37" s="444">
        <f t="shared" ref="D37:P37" si="4">D11-D35</f>
        <v>-2662.64</v>
      </c>
      <c r="E37" s="444">
        <f t="shared" si="4"/>
        <v>-894.70999999999992</v>
      </c>
      <c r="F37" s="444">
        <f t="shared" si="4"/>
        <v>6651.3100000000013</v>
      </c>
      <c r="G37" s="444">
        <f t="shared" si="4"/>
        <v>66139.569999999992</v>
      </c>
      <c r="H37" s="444">
        <f t="shared" si="4"/>
        <v>-57116.470000000008</v>
      </c>
      <c r="I37" s="444">
        <f t="shared" si="4"/>
        <v>-200</v>
      </c>
      <c r="J37" s="444">
        <f t="shared" si="4"/>
        <v>-13706.74</v>
      </c>
      <c r="K37" s="444">
        <f t="shared" si="4"/>
        <v>-1000</v>
      </c>
      <c r="L37" s="444">
        <f t="shared" si="4"/>
        <v>0</v>
      </c>
      <c r="M37" s="444">
        <f t="shared" si="4"/>
        <v>0</v>
      </c>
      <c r="N37" s="444">
        <f t="shared" si="4"/>
        <v>0</v>
      </c>
      <c r="O37" s="595">
        <f t="shared" si="4"/>
        <v>55214.960000000021</v>
      </c>
      <c r="P37" s="595">
        <f t="shared" si="4"/>
        <v>25100</v>
      </c>
    </row>
    <row r="38" spans="1:16" x14ac:dyDescent="0.15">
      <c r="C38" s="279"/>
      <c r="O38" s="629"/>
      <c r="P38" s="629"/>
    </row>
    <row r="39" spans="1:16" x14ac:dyDescent="0.15">
      <c r="C39" s="279"/>
      <c r="O39" s="629"/>
      <c r="P39" s="629"/>
    </row>
    <row r="40" spans="1:16" x14ac:dyDescent="0.15">
      <c r="C40" s="279"/>
      <c r="O40" s="629"/>
      <c r="P40" s="629"/>
    </row>
    <row r="41" spans="1:16" x14ac:dyDescent="0.15">
      <c r="C41" s="279"/>
      <c r="O41" s="629"/>
      <c r="P41" s="629"/>
    </row>
    <row r="42" spans="1:16" x14ac:dyDescent="0.15">
      <c r="O42" s="204"/>
      <c r="P42" s="204"/>
    </row>
    <row r="43" spans="1:16" x14ac:dyDescent="0.15">
      <c r="O43" s="204"/>
      <c r="P43" s="204"/>
    </row>
    <row r="44" spans="1:16" x14ac:dyDescent="0.15">
      <c r="O44" s="204"/>
      <c r="P44" s="204"/>
    </row>
    <row r="45" spans="1:16" x14ac:dyDescent="0.15">
      <c r="O45" s="204"/>
      <c r="P45" s="204"/>
    </row>
    <row r="46" spans="1:16" x14ac:dyDescent="0.15">
      <c r="O46" s="204"/>
      <c r="P46" s="204"/>
    </row>
    <row r="47" spans="1:16" x14ac:dyDescent="0.15">
      <c r="O47" s="204"/>
      <c r="P47" s="204"/>
    </row>
    <row r="48" spans="1:16" x14ac:dyDescent="0.15">
      <c r="O48" s="204"/>
      <c r="P48" s="204"/>
    </row>
    <row r="49" spans="3:16" x14ac:dyDescent="0.15">
      <c r="O49" s="204"/>
      <c r="P49" s="204"/>
    </row>
    <row r="50" spans="3:16" x14ac:dyDescent="0.15">
      <c r="O50" s="204"/>
      <c r="P50" s="204"/>
    </row>
    <row r="51" spans="3:16" x14ac:dyDescent="0.15">
      <c r="O51" s="204"/>
      <c r="P51" s="204"/>
    </row>
    <row r="52" spans="3:16" x14ac:dyDescent="0.15">
      <c r="O52" s="204"/>
      <c r="P52" s="204"/>
    </row>
    <row r="53" spans="3:16" x14ac:dyDescent="0.15">
      <c r="C53" s="279"/>
      <c r="O53" s="629"/>
      <c r="P53" s="629"/>
    </row>
    <row r="54" spans="3:16" x14ac:dyDescent="0.15">
      <c r="C54" s="279"/>
      <c r="G54" s="629"/>
      <c r="O54" s="629"/>
      <c r="P54" s="629"/>
    </row>
    <row r="55" spans="3:16" x14ac:dyDescent="0.15">
      <c r="C55" s="279"/>
      <c r="G55" s="629"/>
      <c r="O55" s="629"/>
      <c r="P55" s="629"/>
    </row>
    <row r="56" spans="3:16" x14ac:dyDescent="0.15">
      <c r="C56" s="279"/>
      <c r="G56" s="629"/>
      <c r="O56" s="629"/>
      <c r="P56" s="629"/>
    </row>
    <row r="57" spans="3:16" x14ac:dyDescent="0.15">
      <c r="C57" s="279"/>
      <c r="G57" s="629"/>
      <c r="O57" s="629"/>
      <c r="P57" s="629"/>
    </row>
    <row r="58" spans="3:16" x14ac:dyDescent="0.15">
      <c r="C58" s="279"/>
      <c r="G58" s="629"/>
      <c r="O58" s="629"/>
      <c r="P58" s="629"/>
    </row>
    <row r="59" spans="3:16" x14ac:dyDescent="0.15">
      <c r="C59" s="279"/>
      <c r="G59" s="629"/>
      <c r="O59" s="629"/>
      <c r="P59" s="629"/>
    </row>
    <row r="60" spans="3:16" x14ac:dyDescent="0.15">
      <c r="C60" s="279"/>
      <c r="G60" s="629"/>
      <c r="O60" s="629"/>
      <c r="P60" s="629"/>
    </row>
    <row r="61" spans="3:16" x14ac:dyDescent="0.15">
      <c r="C61" s="279"/>
      <c r="G61" s="629"/>
      <c r="O61" s="629"/>
      <c r="P61" s="629"/>
    </row>
    <row r="62" spans="3:16" x14ac:dyDescent="0.15">
      <c r="C62" s="279"/>
      <c r="G62" s="629"/>
      <c r="O62" s="629"/>
      <c r="P62" s="629"/>
    </row>
    <row r="63" spans="3:16" x14ac:dyDescent="0.15">
      <c r="C63" s="279"/>
      <c r="G63" s="629"/>
      <c r="O63" s="629"/>
      <c r="P63" s="629"/>
    </row>
    <row r="64" spans="3:16" x14ac:dyDescent="0.15">
      <c r="C64" s="279"/>
      <c r="E64" s="629"/>
      <c r="F64" s="629"/>
      <c r="G64" s="629"/>
      <c r="O64" s="629"/>
      <c r="P64" s="629"/>
    </row>
    <row r="65" spans="3:16" x14ac:dyDescent="0.15">
      <c r="C65" s="279"/>
      <c r="E65" s="629"/>
      <c r="F65" s="629"/>
      <c r="G65" s="629"/>
      <c r="O65" s="629"/>
      <c r="P65" s="629"/>
    </row>
    <row r="66" spans="3:16" x14ac:dyDescent="0.15">
      <c r="C66" s="279"/>
      <c r="O66" s="629"/>
      <c r="P66" s="629"/>
    </row>
  </sheetData>
  <mergeCells count="4">
    <mergeCell ref="A35:B35"/>
    <mergeCell ref="A11:B11"/>
    <mergeCell ref="O4:O5"/>
    <mergeCell ref="P4:P5"/>
  </mergeCells>
  <pageMargins left="0.75" right="0.75" top="1" bottom="1" header="0.5" footer="0.5"/>
  <pageSetup scale="7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2"/>
  <sheetViews>
    <sheetView zoomScale="90" zoomScaleNormal="90" zoomScalePageLayoutView="90" workbookViewId="0">
      <selection activeCell="L19" sqref="L19"/>
    </sheetView>
  </sheetViews>
  <sheetFormatPr baseColWidth="10" defaultColWidth="8.83203125" defaultRowHeight="15" x14ac:dyDescent="0.2"/>
  <cols>
    <col min="1" max="1" width="20.83203125" bestFit="1" customWidth="1"/>
    <col min="2" max="2" width="9.5" bestFit="1" customWidth="1"/>
    <col min="3" max="16" width="13.5" customWidth="1"/>
  </cols>
  <sheetData>
    <row r="1" spans="1:16" x14ac:dyDescent="0.2">
      <c r="A1" s="540" t="s">
        <v>537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540" t="s">
        <v>538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168</v>
      </c>
      <c r="P4" s="756" t="s">
        <v>285</v>
      </c>
    </row>
    <row r="5" spans="1:16" x14ac:dyDescent="0.2">
      <c r="A5" s="446" t="s">
        <v>170</v>
      </c>
      <c r="B5" s="446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134" t="s">
        <v>107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x14ac:dyDescent="0.2">
      <c r="A7" s="131" t="s">
        <v>539</v>
      </c>
      <c r="B7" s="122">
        <v>6106</v>
      </c>
      <c r="C7" s="519">
        <v>1376.76</v>
      </c>
      <c r="D7" s="519">
        <v>51.43</v>
      </c>
      <c r="E7" s="519">
        <v>51.43</v>
      </c>
      <c r="F7" s="519">
        <v>100.43</v>
      </c>
      <c r="G7" s="519">
        <v>0</v>
      </c>
      <c r="H7" s="519">
        <v>49</v>
      </c>
      <c r="I7" s="415">
        <v>0</v>
      </c>
      <c r="J7" s="415">
        <v>530</v>
      </c>
      <c r="K7" s="415">
        <v>100</v>
      </c>
      <c r="L7" s="415">
        <v>100</v>
      </c>
      <c r="M7" s="415">
        <v>100</v>
      </c>
      <c r="N7" s="415">
        <v>100</v>
      </c>
      <c r="O7" s="655">
        <f t="shared" ref="O7:O9" si="0">SUM(C7:N7)</f>
        <v>2559.0500000000002</v>
      </c>
      <c r="P7" s="655">
        <v>0</v>
      </c>
    </row>
    <row r="8" spans="1:16" x14ac:dyDescent="0.2">
      <c r="A8" s="131" t="s">
        <v>345</v>
      </c>
      <c r="B8" s="122">
        <v>6152</v>
      </c>
      <c r="C8" s="519">
        <v>0</v>
      </c>
      <c r="D8" s="519">
        <v>0</v>
      </c>
      <c r="E8" s="519">
        <v>0</v>
      </c>
      <c r="F8" s="519">
        <v>0</v>
      </c>
      <c r="G8" s="519">
        <v>245</v>
      </c>
      <c r="H8" s="519">
        <v>5844</v>
      </c>
      <c r="I8" s="415">
        <v>0</v>
      </c>
      <c r="J8" s="415">
        <v>0</v>
      </c>
      <c r="K8" s="415">
        <v>0</v>
      </c>
      <c r="L8" s="415">
        <v>0</v>
      </c>
      <c r="M8" s="415">
        <v>0</v>
      </c>
      <c r="N8" s="415">
        <v>0</v>
      </c>
      <c r="O8" s="655">
        <f t="shared" si="0"/>
        <v>6089</v>
      </c>
      <c r="P8" s="655">
        <v>7725</v>
      </c>
    </row>
    <row r="9" spans="1:16" x14ac:dyDescent="0.2">
      <c r="A9" s="131" t="s">
        <v>540</v>
      </c>
      <c r="B9" s="122">
        <v>6181</v>
      </c>
      <c r="C9" s="519">
        <v>1479.61</v>
      </c>
      <c r="D9" s="519">
        <v>0</v>
      </c>
      <c r="E9" s="519">
        <v>58.01</v>
      </c>
      <c r="F9" s="519">
        <v>0</v>
      </c>
      <c r="G9" s="519">
        <v>0</v>
      </c>
      <c r="H9" s="519">
        <v>1642.13</v>
      </c>
      <c r="I9" s="415">
        <v>2000</v>
      </c>
      <c r="J9" s="415">
        <v>1900</v>
      </c>
      <c r="K9" s="415">
        <v>2100</v>
      </c>
      <c r="L9" s="415">
        <v>2100</v>
      </c>
      <c r="M9" s="415">
        <v>1700</v>
      </c>
      <c r="N9" s="415">
        <v>2000</v>
      </c>
      <c r="O9" s="655">
        <f t="shared" si="0"/>
        <v>14979.75</v>
      </c>
      <c r="P9" s="655">
        <v>16575</v>
      </c>
    </row>
    <row r="10" spans="1:16" x14ac:dyDescent="0.2">
      <c r="A10" s="131" t="s">
        <v>541</v>
      </c>
      <c r="B10" s="122">
        <v>6325</v>
      </c>
      <c r="C10" s="522">
        <v>0</v>
      </c>
      <c r="D10" s="522">
        <v>0</v>
      </c>
      <c r="E10" s="522">
        <v>0</v>
      </c>
      <c r="F10" s="522">
        <v>0</v>
      </c>
      <c r="G10" s="522">
        <v>0</v>
      </c>
      <c r="H10" s="522">
        <v>0</v>
      </c>
      <c r="I10" s="522">
        <v>0</v>
      </c>
      <c r="J10" s="522">
        <v>0</v>
      </c>
      <c r="K10" s="522">
        <v>0</v>
      </c>
      <c r="L10" s="522">
        <v>0</v>
      </c>
      <c r="M10" s="522">
        <v>0</v>
      </c>
      <c r="N10" s="415">
        <v>13155</v>
      </c>
      <c r="O10" s="655">
        <f>SUM(C10:N10)</f>
        <v>13155</v>
      </c>
      <c r="P10" s="655">
        <v>12258.41</v>
      </c>
    </row>
    <row r="11" spans="1:16" x14ac:dyDescent="0.2">
      <c r="A11" s="44"/>
      <c r="B11" s="44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3"/>
      <c r="P11" s="153"/>
    </row>
    <row r="12" spans="1:16" ht="16" x14ac:dyDescent="0.2">
      <c r="A12" s="626" t="s">
        <v>209</v>
      </c>
      <c r="B12" s="523"/>
      <c r="C12" s="523">
        <f>SUM(C7:C10)</f>
        <v>2856.37</v>
      </c>
      <c r="D12" s="523">
        <f t="shared" ref="D12:O12" si="1">SUM(D7:D10)</f>
        <v>51.43</v>
      </c>
      <c r="E12" s="523">
        <f t="shared" si="1"/>
        <v>109.44</v>
      </c>
      <c r="F12" s="523">
        <f t="shared" si="1"/>
        <v>100.43</v>
      </c>
      <c r="G12" s="523">
        <f t="shared" si="1"/>
        <v>245</v>
      </c>
      <c r="H12" s="523">
        <f t="shared" si="1"/>
        <v>7535.13</v>
      </c>
      <c r="I12" s="523">
        <f t="shared" si="1"/>
        <v>2000</v>
      </c>
      <c r="J12" s="523">
        <f t="shared" si="1"/>
        <v>2430</v>
      </c>
      <c r="K12" s="523">
        <f t="shared" si="1"/>
        <v>2200</v>
      </c>
      <c r="L12" s="523">
        <f t="shared" si="1"/>
        <v>2200</v>
      </c>
      <c r="M12" s="523">
        <f t="shared" si="1"/>
        <v>1800</v>
      </c>
      <c r="N12" s="523">
        <f t="shared" si="1"/>
        <v>15255</v>
      </c>
      <c r="O12" s="582">
        <f t="shared" si="1"/>
        <v>36782.800000000003</v>
      </c>
      <c r="P12" s="582">
        <f>SUM(P7:P10)</f>
        <v>36558.410000000003</v>
      </c>
    </row>
  </sheetData>
  <mergeCells count="2"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1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26.5" customWidth="1"/>
    <col min="2" max="2" width="8.6640625" customWidth="1"/>
    <col min="3" max="16" width="13.33203125" customWidth="1"/>
  </cols>
  <sheetData>
    <row r="1" spans="1:17" x14ac:dyDescent="0.2">
      <c r="A1" s="367" t="s">
        <v>166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 x14ac:dyDescent="0.2">
      <c r="A2" s="367" t="s">
        <v>167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3" spans="1:17" x14ac:dyDescent="0.2">
      <c r="A3" s="91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755" t="s">
        <v>168</v>
      </c>
      <c r="P3" s="756" t="s">
        <v>169</v>
      </c>
      <c r="Q3" s="92"/>
    </row>
    <row r="4" spans="1:17" x14ac:dyDescent="0.2">
      <c r="A4" s="93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755"/>
      <c r="P4" s="756"/>
      <c r="Q4" s="92"/>
    </row>
    <row r="5" spans="1:17" x14ac:dyDescent="0.2">
      <c r="A5" s="94" t="s">
        <v>170</v>
      </c>
      <c r="B5" s="95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455"/>
      <c r="P5" s="96"/>
      <c r="Q5" s="455"/>
    </row>
    <row r="6" spans="1:17" x14ac:dyDescent="0.2">
      <c r="A6" s="97" t="s">
        <v>107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455"/>
    </row>
    <row r="7" spans="1:17" x14ac:dyDescent="0.2">
      <c r="A7" s="98" t="s">
        <v>184</v>
      </c>
      <c r="B7" s="99">
        <v>6005</v>
      </c>
      <c r="C7" s="368">
        <v>50</v>
      </c>
      <c r="D7" s="368">
        <v>0</v>
      </c>
      <c r="E7" s="368">
        <v>0</v>
      </c>
      <c r="F7" s="368">
        <v>0</v>
      </c>
      <c r="G7" s="368">
        <v>675</v>
      </c>
      <c r="H7" s="368">
        <v>0</v>
      </c>
      <c r="I7" s="368">
        <v>300</v>
      </c>
      <c r="J7" s="368">
        <v>300</v>
      </c>
      <c r="K7" s="368">
        <v>300</v>
      </c>
      <c r="L7" s="368">
        <v>300</v>
      </c>
      <c r="M7" s="368">
        <v>300</v>
      </c>
      <c r="N7" s="368">
        <v>700</v>
      </c>
      <c r="O7" s="653">
        <f t="shared" ref="O7:O12" si="0">SUM(C7:N7)</f>
        <v>2925</v>
      </c>
      <c r="P7" s="653">
        <v>5775</v>
      </c>
      <c r="Q7" s="455"/>
    </row>
    <row r="8" spans="1:17" x14ac:dyDescent="0.2">
      <c r="A8" s="98" t="s">
        <v>185</v>
      </c>
      <c r="B8" s="101">
        <v>6007</v>
      </c>
      <c r="C8" s="368">
        <v>0</v>
      </c>
      <c r="D8" s="368">
        <v>0</v>
      </c>
      <c r="E8" s="368">
        <v>0</v>
      </c>
      <c r="F8" s="368">
        <v>0</v>
      </c>
      <c r="G8" s="368">
        <v>200</v>
      </c>
      <c r="H8" s="368">
        <v>0</v>
      </c>
      <c r="I8" s="368">
        <v>100</v>
      </c>
      <c r="J8" s="368">
        <v>100</v>
      </c>
      <c r="K8" s="368">
        <v>100</v>
      </c>
      <c r="L8" s="368">
        <v>100</v>
      </c>
      <c r="M8" s="368">
        <v>100</v>
      </c>
      <c r="N8" s="368">
        <v>100</v>
      </c>
      <c r="O8" s="653">
        <f t="shared" si="0"/>
        <v>800</v>
      </c>
      <c r="P8" s="653">
        <v>2475</v>
      </c>
      <c r="Q8" s="455"/>
    </row>
    <row r="9" spans="1:17" x14ac:dyDescent="0.2">
      <c r="A9" s="455" t="s">
        <v>186</v>
      </c>
      <c r="B9" s="455">
        <v>6013</v>
      </c>
      <c r="C9" s="368">
        <v>446.04</v>
      </c>
      <c r="D9" s="368">
        <v>0</v>
      </c>
      <c r="E9" s="368">
        <v>0</v>
      </c>
      <c r="F9" s="368">
        <v>0</v>
      </c>
      <c r="G9" s="368">
        <v>0</v>
      </c>
      <c r="H9" s="368">
        <v>0</v>
      </c>
      <c r="I9" s="368">
        <v>0</v>
      </c>
      <c r="J9" s="368">
        <v>0</v>
      </c>
      <c r="K9" s="368">
        <v>0</v>
      </c>
      <c r="L9" s="368">
        <v>0</v>
      </c>
      <c r="M9" s="368">
        <v>750</v>
      </c>
      <c r="N9" s="368">
        <v>0</v>
      </c>
      <c r="O9" s="653">
        <f t="shared" si="0"/>
        <v>1196.04</v>
      </c>
      <c r="P9" s="653">
        <v>1500</v>
      </c>
      <c r="Q9" s="455"/>
    </row>
    <row r="10" spans="1:17" x14ac:dyDescent="0.2">
      <c r="A10" s="98" t="s">
        <v>187</v>
      </c>
      <c r="B10" s="101">
        <v>6038</v>
      </c>
      <c r="C10" s="368">
        <v>226.31</v>
      </c>
      <c r="D10" s="368">
        <v>574.62</v>
      </c>
      <c r="E10" s="368">
        <v>0</v>
      </c>
      <c r="F10" s="368">
        <v>0</v>
      </c>
      <c r="G10" s="368">
        <v>125.94</v>
      </c>
      <c r="H10" s="368">
        <v>0</v>
      </c>
      <c r="I10" s="368">
        <v>0</v>
      </c>
      <c r="J10" s="368">
        <v>0</v>
      </c>
      <c r="K10" s="368">
        <v>0</v>
      </c>
      <c r="L10" s="368">
        <v>0</v>
      </c>
      <c r="M10" s="368">
        <v>0</v>
      </c>
      <c r="N10" s="368">
        <v>0</v>
      </c>
      <c r="O10" s="653">
        <f t="shared" si="0"/>
        <v>926.87000000000012</v>
      </c>
      <c r="P10" s="455">
        <v>1000</v>
      </c>
      <c r="Q10" s="455"/>
    </row>
    <row r="11" spans="1:17" x14ac:dyDescent="0.2">
      <c r="A11" s="98" t="s">
        <v>188</v>
      </c>
      <c r="B11" s="99">
        <v>6109</v>
      </c>
      <c r="C11" s="368">
        <v>95.68</v>
      </c>
      <c r="D11" s="368">
        <v>66</v>
      </c>
      <c r="E11" s="368">
        <v>18</v>
      </c>
      <c r="F11" s="368">
        <v>60</v>
      </c>
      <c r="G11" s="368">
        <v>138</v>
      </c>
      <c r="H11" s="368">
        <v>60</v>
      </c>
      <c r="I11" s="368">
        <v>80</v>
      </c>
      <c r="J11" s="368">
        <v>80</v>
      </c>
      <c r="K11" s="368">
        <v>80</v>
      </c>
      <c r="L11" s="368">
        <v>80</v>
      </c>
      <c r="M11" s="368">
        <v>80</v>
      </c>
      <c r="N11" s="368">
        <v>80</v>
      </c>
      <c r="O11" s="653">
        <f t="shared" si="0"/>
        <v>917.68000000000006</v>
      </c>
      <c r="P11" s="653">
        <v>960</v>
      </c>
      <c r="Q11" s="455"/>
    </row>
    <row r="12" spans="1:17" x14ac:dyDescent="0.2">
      <c r="A12" s="98" t="s">
        <v>189</v>
      </c>
      <c r="B12" s="99">
        <v>6111</v>
      </c>
      <c r="C12" s="368">
        <v>349.75</v>
      </c>
      <c r="D12" s="368">
        <v>0</v>
      </c>
      <c r="E12" s="368">
        <v>0</v>
      </c>
      <c r="F12" s="368">
        <v>0</v>
      </c>
      <c r="G12" s="368">
        <v>0</v>
      </c>
      <c r="H12" s="368">
        <v>0</v>
      </c>
      <c r="I12" s="368">
        <v>0</v>
      </c>
      <c r="J12" s="368">
        <v>0</v>
      </c>
      <c r="K12" s="368">
        <v>0</v>
      </c>
      <c r="L12" s="368">
        <v>0</v>
      </c>
      <c r="M12" s="368">
        <v>0</v>
      </c>
      <c r="N12" s="368">
        <v>0</v>
      </c>
      <c r="O12" s="653">
        <f t="shared" si="0"/>
        <v>349.75</v>
      </c>
      <c r="P12" s="653">
        <v>1500</v>
      </c>
      <c r="Q12" s="455"/>
    </row>
    <row r="13" spans="1:17" x14ac:dyDescent="0.2">
      <c r="A13" s="98" t="s">
        <v>190</v>
      </c>
      <c r="B13" s="99">
        <v>6117</v>
      </c>
      <c r="C13" s="368">
        <v>0</v>
      </c>
      <c r="D13" s="368">
        <v>37.99</v>
      </c>
      <c r="E13" s="368">
        <v>2.66</v>
      </c>
      <c r="F13" s="368">
        <v>0</v>
      </c>
      <c r="G13" s="368">
        <v>0</v>
      </c>
      <c r="H13" s="368">
        <v>0.7</v>
      </c>
      <c r="I13" s="368">
        <v>50</v>
      </c>
      <c r="J13" s="368">
        <v>50</v>
      </c>
      <c r="K13" s="368">
        <v>50</v>
      </c>
      <c r="L13" s="368">
        <v>50</v>
      </c>
      <c r="M13" s="368">
        <v>50</v>
      </c>
      <c r="N13" s="368">
        <v>50</v>
      </c>
      <c r="O13" s="653">
        <f t="shared" ref="O13:O16" si="1">SUM(C13:N13)</f>
        <v>341.35</v>
      </c>
      <c r="P13" s="653">
        <v>600</v>
      </c>
      <c r="Q13" s="455"/>
    </row>
    <row r="14" spans="1:17" x14ac:dyDescent="0.2">
      <c r="A14" s="98" t="s">
        <v>191</v>
      </c>
      <c r="B14" s="99">
        <v>6122</v>
      </c>
      <c r="C14" s="368">
        <v>46.3</v>
      </c>
      <c r="D14" s="368">
        <v>46.15</v>
      </c>
      <c r="E14" s="368">
        <v>50.44</v>
      </c>
      <c r="F14" s="368">
        <v>50.58</v>
      </c>
      <c r="G14" s="368">
        <v>50.32</v>
      </c>
      <c r="H14" s="368">
        <v>50.65</v>
      </c>
      <c r="I14" s="368">
        <v>55</v>
      </c>
      <c r="J14" s="368">
        <v>55</v>
      </c>
      <c r="K14" s="368">
        <v>55</v>
      </c>
      <c r="L14" s="368">
        <v>55</v>
      </c>
      <c r="M14" s="368">
        <v>55</v>
      </c>
      <c r="N14" s="368">
        <v>55</v>
      </c>
      <c r="O14" s="653">
        <f t="shared" si="1"/>
        <v>624.43999999999994</v>
      </c>
      <c r="P14" s="653">
        <v>660</v>
      </c>
      <c r="Q14" s="455"/>
    </row>
    <row r="15" spans="1:17" x14ac:dyDescent="0.2">
      <c r="A15" s="98" t="s">
        <v>192</v>
      </c>
      <c r="B15" s="99">
        <v>6129</v>
      </c>
      <c r="C15" s="368">
        <v>667.73</v>
      </c>
      <c r="D15" s="368">
        <v>0</v>
      </c>
      <c r="E15" s="368">
        <v>379.86</v>
      </c>
      <c r="F15" s="368">
        <v>0</v>
      </c>
      <c r="G15" s="368">
        <v>244.33</v>
      </c>
      <c r="H15" s="368">
        <v>621.94000000000005</v>
      </c>
      <c r="I15" s="368">
        <v>500</v>
      </c>
      <c r="J15" s="368">
        <v>500</v>
      </c>
      <c r="K15" s="368">
        <v>250</v>
      </c>
      <c r="L15" s="368">
        <v>500</v>
      </c>
      <c r="M15" s="368">
        <v>500</v>
      </c>
      <c r="N15" s="368">
        <v>500</v>
      </c>
      <c r="O15" s="653">
        <f t="shared" si="1"/>
        <v>4663.8600000000006</v>
      </c>
      <c r="P15" s="653">
        <v>2700</v>
      </c>
      <c r="Q15" s="455"/>
    </row>
    <row r="16" spans="1:17" x14ac:dyDescent="0.2">
      <c r="A16" s="98" t="s">
        <v>193</v>
      </c>
      <c r="B16" s="99">
        <v>6130</v>
      </c>
      <c r="C16" s="368">
        <v>91</v>
      </c>
      <c r="D16" s="368">
        <v>0</v>
      </c>
      <c r="E16" s="368">
        <v>0</v>
      </c>
      <c r="F16" s="368">
        <v>0</v>
      </c>
      <c r="G16" s="368">
        <v>0</v>
      </c>
      <c r="H16" s="368">
        <v>0</v>
      </c>
      <c r="I16" s="368">
        <v>300</v>
      </c>
      <c r="J16" s="368">
        <v>300</v>
      </c>
      <c r="K16" s="368">
        <v>300</v>
      </c>
      <c r="L16" s="368">
        <v>300</v>
      </c>
      <c r="M16" s="368">
        <v>300</v>
      </c>
      <c r="N16" s="368">
        <v>300</v>
      </c>
      <c r="O16" s="653">
        <f t="shared" si="1"/>
        <v>1891</v>
      </c>
      <c r="P16" s="653">
        <v>2700</v>
      </c>
      <c r="Q16" s="455"/>
    </row>
    <row r="17" spans="1:17" x14ac:dyDescent="0.2">
      <c r="A17" s="98" t="s">
        <v>194</v>
      </c>
      <c r="B17" s="99">
        <v>6136</v>
      </c>
      <c r="C17" s="368">
        <v>0</v>
      </c>
      <c r="D17" s="368">
        <v>0</v>
      </c>
      <c r="E17" s="368">
        <v>0</v>
      </c>
      <c r="F17" s="368">
        <v>0</v>
      </c>
      <c r="G17" s="368">
        <v>0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v>0</v>
      </c>
      <c r="N17" s="368">
        <v>0</v>
      </c>
      <c r="O17" s="653">
        <f t="shared" ref="O17:O22" si="2">SUM(C17:N17)</f>
        <v>0</v>
      </c>
      <c r="P17" s="653">
        <v>1500</v>
      </c>
      <c r="Q17" s="455"/>
    </row>
    <row r="18" spans="1:17" x14ac:dyDescent="0.2">
      <c r="A18" s="98" t="s">
        <v>195</v>
      </c>
      <c r="B18" s="99">
        <v>6137</v>
      </c>
      <c r="C18" s="368">
        <v>0</v>
      </c>
      <c r="D18" s="368">
        <v>0</v>
      </c>
      <c r="E18" s="368">
        <v>0</v>
      </c>
      <c r="F18" s="368">
        <v>123.85</v>
      </c>
      <c r="G18" s="368">
        <v>97.38</v>
      </c>
      <c r="H18" s="368">
        <v>35.65</v>
      </c>
      <c r="I18" s="368">
        <v>100</v>
      </c>
      <c r="J18" s="368">
        <v>200</v>
      </c>
      <c r="K18" s="368">
        <v>100</v>
      </c>
      <c r="L18" s="368">
        <v>200</v>
      </c>
      <c r="M18" s="368">
        <v>200</v>
      </c>
      <c r="N18" s="368">
        <v>200</v>
      </c>
      <c r="O18" s="653">
        <f t="shared" si="2"/>
        <v>1256.8800000000001</v>
      </c>
      <c r="P18" s="653">
        <v>1200</v>
      </c>
      <c r="Q18" s="455"/>
    </row>
    <row r="19" spans="1:17" x14ac:dyDescent="0.2">
      <c r="A19" s="364" t="s">
        <v>196</v>
      </c>
      <c r="B19" s="99">
        <v>6145</v>
      </c>
      <c r="C19" s="368">
        <v>507.24</v>
      </c>
      <c r="D19" s="368">
        <v>0</v>
      </c>
      <c r="E19" s="368">
        <v>115.58</v>
      </c>
      <c r="F19" s="368">
        <v>0</v>
      </c>
      <c r="G19" s="368">
        <v>0</v>
      </c>
      <c r="H19" s="368">
        <v>0</v>
      </c>
      <c r="I19" s="368">
        <v>50</v>
      </c>
      <c r="J19" s="368">
        <v>50</v>
      </c>
      <c r="K19" s="368">
        <v>50</v>
      </c>
      <c r="L19" s="368">
        <v>50</v>
      </c>
      <c r="M19" s="368">
        <v>50</v>
      </c>
      <c r="N19" s="368">
        <v>50</v>
      </c>
      <c r="O19" s="653">
        <f t="shared" si="2"/>
        <v>922.82</v>
      </c>
      <c r="P19" s="653">
        <v>600</v>
      </c>
      <c r="Q19" s="455"/>
    </row>
    <row r="20" spans="1:17" x14ac:dyDescent="0.2">
      <c r="A20" s="98" t="s">
        <v>197</v>
      </c>
      <c r="B20" s="99">
        <v>6150</v>
      </c>
      <c r="C20" s="368">
        <v>288.61</v>
      </c>
      <c r="D20" s="368">
        <v>0</v>
      </c>
      <c r="E20" s="368">
        <v>419.8</v>
      </c>
      <c r="F20" s="368">
        <v>0</v>
      </c>
      <c r="G20" s="368">
        <v>0</v>
      </c>
      <c r="H20" s="368">
        <v>2010.44</v>
      </c>
      <c r="I20" s="368">
        <v>400</v>
      </c>
      <c r="J20" s="368">
        <v>400</v>
      </c>
      <c r="K20" s="368">
        <v>400</v>
      </c>
      <c r="L20" s="368">
        <v>400</v>
      </c>
      <c r="M20" s="368">
        <v>400</v>
      </c>
      <c r="N20" s="368">
        <v>400</v>
      </c>
      <c r="O20" s="653">
        <f t="shared" si="2"/>
        <v>5118.8500000000004</v>
      </c>
      <c r="P20" s="653">
        <v>4800</v>
      </c>
      <c r="Q20" s="455"/>
    </row>
    <row r="21" spans="1:17" s="455" customFormat="1" x14ac:dyDescent="0.2">
      <c r="A21" s="98" t="s">
        <v>198</v>
      </c>
      <c r="B21" s="99">
        <v>6152</v>
      </c>
      <c r="C21" s="368">
        <v>0</v>
      </c>
      <c r="D21" s="368">
        <v>0</v>
      </c>
      <c r="E21" s="368">
        <v>0</v>
      </c>
      <c r="F21" s="368">
        <v>0</v>
      </c>
      <c r="G21" s="368">
        <v>0</v>
      </c>
      <c r="H21" s="368">
        <v>11343.13</v>
      </c>
      <c r="I21" s="368">
        <v>0</v>
      </c>
      <c r="J21" s="368">
        <v>0</v>
      </c>
      <c r="K21" s="368">
        <v>0</v>
      </c>
      <c r="L21" s="368">
        <v>0</v>
      </c>
      <c r="M21" s="368">
        <v>0</v>
      </c>
      <c r="N21" s="368">
        <v>0</v>
      </c>
      <c r="O21" s="653">
        <f t="shared" si="2"/>
        <v>11343.13</v>
      </c>
      <c r="P21" s="653">
        <v>11500</v>
      </c>
    </row>
    <row r="22" spans="1:17" x14ac:dyDescent="0.2">
      <c r="A22" s="98" t="s">
        <v>199</v>
      </c>
      <c r="B22" s="99">
        <v>6401</v>
      </c>
      <c r="C22" s="368">
        <v>5000</v>
      </c>
      <c r="D22" s="368">
        <v>7731.92</v>
      </c>
      <c r="E22" s="368">
        <v>3973.45</v>
      </c>
      <c r="F22" s="368">
        <v>0</v>
      </c>
      <c r="G22" s="368">
        <v>2561.89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10000</v>
      </c>
      <c r="O22" s="653">
        <f t="shared" si="2"/>
        <v>29267.26</v>
      </c>
      <c r="P22" s="653">
        <v>30000</v>
      </c>
      <c r="Q22" s="455"/>
    </row>
    <row r="23" spans="1:17" x14ac:dyDescent="0.2">
      <c r="A23" s="98"/>
      <c r="B23" s="102"/>
      <c r="C23" s="369"/>
      <c r="D23" s="369"/>
      <c r="E23" s="369"/>
      <c r="F23" s="369"/>
      <c r="G23" s="369"/>
      <c r="H23" s="369"/>
      <c r="I23" s="368"/>
      <c r="J23" s="369"/>
      <c r="K23" s="369"/>
      <c r="L23" s="369"/>
      <c r="M23" s="369"/>
      <c r="N23" s="369"/>
      <c r="O23" s="504"/>
      <c r="P23" s="653"/>
      <c r="Q23" s="455"/>
    </row>
    <row r="24" spans="1:17" x14ac:dyDescent="0.2">
      <c r="A24" s="104"/>
      <c r="B24" s="104"/>
      <c r="C24" s="104">
        <f>SUM(C7:C22)</f>
        <v>7768.66</v>
      </c>
      <c r="D24" s="104">
        <f t="shared" ref="D24:O24" si="3">SUM(D7:D22)</f>
        <v>8456.68</v>
      </c>
      <c r="E24" s="104">
        <f t="shared" si="3"/>
        <v>4959.79</v>
      </c>
      <c r="F24" s="104">
        <f t="shared" si="3"/>
        <v>234.43</v>
      </c>
      <c r="G24" s="104">
        <f t="shared" si="3"/>
        <v>4092.8599999999997</v>
      </c>
      <c r="H24" s="104">
        <f t="shared" si="3"/>
        <v>14122.509999999998</v>
      </c>
      <c r="I24" s="104">
        <f t="shared" si="3"/>
        <v>1935</v>
      </c>
      <c r="J24" s="104">
        <f t="shared" si="3"/>
        <v>2035</v>
      </c>
      <c r="K24" s="104">
        <f t="shared" si="3"/>
        <v>1685</v>
      </c>
      <c r="L24" s="104">
        <f t="shared" si="3"/>
        <v>2035</v>
      </c>
      <c r="M24" s="104">
        <f t="shared" si="3"/>
        <v>2785</v>
      </c>
      <c r="N24" s="104">
        <f t="shared" si="3"/>
        <v>12435</v>
      </c>
      <c r="O24" s="568">
        <f t="shared" si="3"/>
        <v>62544.929999999993</v>
      </c>
      <c r="P24" s="568">
        <f>SUM(P7:P23)</f>
        <v>69470</v>
      </c>
      <c r="Q24" s="455"/>
    </row>
    <row r="25" spans="1:17" x14ac:dyDescent="0.2">
      <c r="A25" s="91"/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</row>
    <row r="26" spans="1:17" x14ac:dyDescent="0.2">
      <c r="A26" s="91"/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</row>
    <row r="27" spans="1:17" x14ac:dyDescent="0.2">
      <c r="A27" s="91"/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</row>
    <row r="28" spans="1:17" x14ac:dyDescent="0.2">
      <c r="A28" s="91"/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17" x14ac:dyDescent="0.2">
      <c r="A29" s="91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44"/>
      <c r="O29" s="44"/>
      <c r="P29" s="455"/>
      <c r="Q29" s="455"/>
    </row>
    <row r="30" spans="1:17" x14ac:dyDescent="0.2">
      <c r="A30" s="91"/>
      <c r="B30" s="108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455"/>
      <c r="O30" s="455"/>
      <c r="P30" s="455"/>
      <c r="Q30" s="455"/>
    </row>
    <row r="31" spans="1:17" x14ac:dyDescent="0.2">
      <c r="A31" s="91"/>
      <c r="B31" s="108"/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455"/>
      <c r="O31" s="455"/>
      <c r="P31" s="455"/>
      <c r="Q31" s="455"/>
    </row>
    <row r="32" spans="1:17" x14ac:dyDescent="0.2">
      <c r="A32" s="91"/>
      <c r="B32" s="109"/>
      <c r="C32" s="110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455"/>
      <c r="O32" s="455"/>
      <c r="P32" s="455"/>
      <c r="Q32" s="455"/>
    </row>
    <row r="33" spans="1:13" x14ac:dyDescent="0.2">
      <c r="A33" s="91"/>
      <c r="B33" s="106"/>
      <c r="C33" s="111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3" x14ac:dyDescent="0.2">
      <c r="A34" s="91"/>
      <c r="B34" s="108"/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1:13" x14ac:dyDescent="0.2">
      <c r="A35" s="91"/>
      <c r="B35" s="106"/>
      <c r="C35" s="111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1:13" x14ac:dyDescent="0.2">
      <c r="A36" s="91"/>
      <c r="B36" s="106"/>
      <c r="C36" s="111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3" x14ac:dyDescent="0.2">
      <c r="A37" s="91"/>
      <c r="B37" s="106"/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x14ac:dyDescent="0.2">
      <c r="A38" s="91"/>
      <c r="B38" s="106"/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3" x14ac:dyDescent="0.2">
      <c r="A39" s="91"/>
      <c r="B39" s="106"/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1:13" x14ac:dyDescent="0.2">
      <c r="A40" s="91"/>
      <c r="B40" s="109"/>
      <c r="C40" s="110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1:13" x14ac:dyDescent="0.2">
      <c r="A41" s="91"/>
      <c r="B41" s="111"/>
      <c r="C41" s="111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1:13" x14ac:dyDescent="0.2">
      <c r="A42" s="91"/>
      <c r="B42" s="111"/>
      <c r="C42" s="111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3" x14ac:dyDescent="0.2">
      <c r="A43" s="91"/>
      <c r="B43" s="111"/>
      <c r="C43" s="111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  <row r="44" spans="1:13" x14ac:dyDescent="0.2">
      <c r="A44" s="91"/>
      <c r="B44" s="112"/>
      <c r="C44" s="111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 x14ac:dyDescent="0.2">
      <c r="A45" s="91"/>
      <c r="B45" s="113"/>
      <c r="C45" s="113"/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3" x14ac:dyDescent="0.2">
      <c r="A46" s="91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</row>
    <row r="47" spans="1:13" x14ac:dyDescent="0.2">
      <c r="A47" s="91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</row>
    <row r="48" spans="1:13" x14ac:dyDescent="0.2">
      <c r="A48" s="91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</row>
    <row r="49" spans="1:1" x14ac:dyDescent="0.2">
      <c r="A49" s="91"/>
    </row>
    <row r="50" spans="1:1" x14ac:dyDescent="0.2">
      <c r="A50" s="91"/>
    </row>
    <row r="51" spans="1:1" x14ac:dyDescent="0.2">
      <c r="A51" s="91"/>
    </row>
    <row r="52" spans="1:1" x14ac:dyDescent="0.2">
      <c r="A52" s="91"/>
    </row>
    <row r="53" spans="1:1" x14ac:dyDescent="0.2">
      <c r="A53" s="91"/>
    </row>
    <row r="54" spans="1:1" x14ac:dyDescent="0.2">
      <c r="A54" s="91"/>
    </row>
    <row r="55" spans="1:1" x14ac:dyDescent="0.2">
      <c r="A55" s="91"/>
    </row>
    <row r="56" spans="1:1" x14ac:dyDescent="0.2">
      <c r="A56" s="91"/>
    </row>
    <row r="57" spans="1:1" x14ac:dyDescent="0.2">
      <c r="A57" s="91"/>
    </row>
    <row r="58" spans="1:1" x14ac:dyDescent="0.2">
      <c r="A58" s="91"/>
    </row>
    <row r="59" spans="1:1" x14ac:dyDescent="0.2">
      <c r="A59" s="91"/>
    </row>
    <row r="60" spans="1:1" x14ac:dyDescent="0.2">
      <c r="A60" s="91"/>
    </row>
    <row r="61" spans="1:1" x14ac:dyDescent="0.2">
      <c r="A61" s="91"/>
    </row>
  </sheetData>
  <mergeCells count="2">
    <mergeCell ref="O3:O4"/>
    <mergeCell ref="P3:P4"/>
  </mergeCells>
  <pageMargins left="0.7" right="0.7" top="0.75" bottom="0.75" header="0.3" footer="0.3"/>
  <pageSetup scale="53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39"/>
  <sheetViews>
    <sheetView topLeftCell="A2" workbookViewId="0">
      <selection activeCell="A42" sqref="A42:O56"/>
    </sheetView>
  </sheetViews>
  <sheetFormatPr baseColWidth="10" defaultColWidth="8.83203125" defaultRowHeight="15" x14ac:dyDescent="0.2"/>
  <cols>
    <col min="1" max="2" width="27" customWidth="1"/>
    <col min="3" max="16" width="13.5" customWidth="1"/>
  </cols>
  <sheetData>
    <row r="1" spans="1:16" x14ac:dyDescent="0.2">
      <c r="A1" s="540" t="s">
        <v>542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540" t="s">
        <v>543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755" t="s">
        <v>544</v>
      </c>
      <c r="P4" s="756" t="s">
        <v>545</v>
      </c>
    </row>
    <row r="5" spans="1:16" x14ac:dyDescent="0.2">
      <c r="A5" s="446" t="s">
        <v>170</v>
      </c>
      <c r="B5" s="446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759"/>
      <c r="P5" s="759"/>
    </row>
    <row r="6" spans="1:16" x14ac:dyDescent="0.2">
      <c r="A6" s="438" t="s">
        <v>4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45"/>
    </row>
    <row r="7" spans="1:16" x14ac:dyDescent="0.2">
      <c r="A7" s="456" t="s">
        <v>546</v>
      </c>
      <c r="B7" s="442">
        <v>5111</v>
      </c>
      <c r="C7" s="273">
        <v>496.23</v>
      </c>
      <c r="D7" s="273">
        <v>362.75</v>
      </c>
      <c r="E7" s="273">
        <v>230.95</v>
      </c>
      <c r="F7" s="273">
        <v>171.04</v>
      </c>
      <c r="G7" s="273">
        <v>760.65</v>
      </c>
      <c r="H7" s="273">
        <v>3117.84</v>
      </c>
      <c r="I7" s="524">
        <v>500</v>
      </c>
      <c r="J7" s="524">
        <v>500</v>
      </c>
      <c r="K7" s="524">
        <v>300</v>
      </c>
      <c r="L7" s="524">
        <v>900</v>
      </c>
      <c r="M7" s="524">
        <v>300</v>
      </c>
      <c r="N7" s="524">
        <v>500</v>
      </c>
      <c r="O7" s="655">
        <f>SUM(C7:N7)</f>
        <v>8139.46</v>
      </c>
      <c r="P7" s="655">
        <v>9500</v>
      </c>
    </row>
    <row r="8" spans="1:16" x14ac:dyDescent="0.2">
      <c r="A8" s="456" t="s">
        <v>547</v>
      </c>
      <c r="B8" s="442">
        <v>5112</v>
      </c>
      <c r="C8" s="273">
        <v>933.79</v>
      </c>
      <c r="D8" s="273">
        <v>715</v>
      </c>
      <c r="E8" s="273">
        <v>142.5</v>
      </c>
      <c r="F8" s="273">
        <v>160.49</v>
      </c>
      <c r="G8" s="273">
        <v>106.5</v>
      </c>
      <c r="H8" s="273">
        <v>2950.64</v>
      </c>
      <c r="I8" s="524">
        <v>700</v>
      </c>
      <c r="J8" s="524">
        <v>700</v>
      </c>
      <c r="K8" s="524">
        <v>600</v>
      </c>
      <c r="L8" s="524">
        <v>2500</v>
      </c>
      <c r="M8" s="524">
        <v>300</v>
      </c>
      <c r="N8" s="524">
        <v>600</v>
      </c>
      <c r="O8" s="655">
        <f t="shared" ref="O8:O14" si="0">SUM(C8:N8)</f>
        <v>10408.92</v>
      </c>
      <c r="P8" s="655">
        <v>12200</v>
      </c>
    </row>
    <row r="9" spans="1:16" x14ac:dyDescent="0.2">
      <c r="A9" s="456" t="s">
        <v>548</v>
      </c>
      <c r="B9" s="442">
        <v>5113</v>
      </c>
      <c r="C9" s="273">
        <v>2932.12</v>
      </c>
      <c r="D9" s="273">
        <v>2172.5300000000002</v>
      </c>
      <c r="E9" s="273">
        <v>1873.58</v>
      </c>
      <c r="F9" s="273">
        <v>1925.76</v>
      </c>
      <c r="G9" s="273">
        <v>2087.02</v>
      </c>
      <c r="H9" s="273">
        <v>8042.81</v>
      </c>
      <c r="I9" s="524">
        <v>4000</v>
      </c>
      <c r="J9" s="524">
        <v>4000</v>
      </c>
      <c r="K9" s="524">
        <v>1500</v>
      </c>
      <c r="L9" s="524">
        <v>4500</v>
      </c>
      <c r="M9" s="524">
        <v>4000</v>
      </c>
      <c r="N9" s="524">
        <v>7000</v>
      </c>
      <c r="O9" s="655">
        <f t="shared" si="0"/>
        <v>44033.82</v>
      </c>
      <c r="P9" s="655">
        <v>44400</v>
      </c>
    </row>
    <row r="10" spans="1:16" x14ac:dyDescent="0.2">
      <c r="A10" s="456" t="s">
        <v>549</v>
      </c>
      <c r="B10" s="442">
        <v>5114</v>
      </c>
      <c r="C10" s="273">
        <v>3499.28</v>
      </c>
      <c r="D10" s="273">
        <v>798.78</v>
      </c>
      <c r="E10" s="273">
        <v>1551.81</v>
      </c>
      <c r="F10" s="273">
        <v>1788.65</v>
      </c>
      <c r="G10" s="273">
        <v>2325.65</v>
      </c>
      <c r="H10" s="273">
        <v>9081.7800000000007</v>
      </c>
      <c r="I10" s="524">
        <v>5000</v>
      </c>
      <c r="J10" s="524">
        <v>5000</v>
      </c>
      <c r="K10" s="524">
        <v>2100</v>
      </c>
      <c r="L10" s="524">
        <v>9000</v>
      </c>
      <c r="M10" s="524">
        <v>4000</v>
      </c>
      <c r="N10" s="524">
        <v>5500</v>
      </c>
      <c r="O10" s="655">
        <f t="shared" si="0"/>
        <v>49645.95</v>
      </c>
      <c r="P10" s="655">
        <v>55600</v>
      </c>
    </row>
    <row r="11" spans="1:16" x14ac:dyDescent="0.2">
      <c r="A11" s="456" t="s">
        <v>550</v>
      </c>
      <c r="B11" s="442">
        <v>5151</v>
      </c>
      <c r="C11" s="273">
        <v>177.24</v>
      </c>
      <c r="D11" s="273">
        <v>49.4</v>
      </c>
      <c r="E11" s="273">
        <v>72.38</v>
      </c>
      <c r="F11" s="273">
        <v>106.27</v>
      </c>
      <c r="G11" s="273">
        <v>175.14</v>
      </c>
      <c r="H11" s="273">
        <v>4248.42</v>
      </c>
      <c r="I11" s="524">
        <v>1100</v>
      </c>
      <c r="J11" s="524">
        <v>200</v>
      </c>
      <c r="K11" s="524">
        <v>300</v>
      </c>
      <c r="L11" s="524">
        <v>3000</v>
      </c>
      <c r="M11" s="524">
        <v>300</v>
      </c>
      <c r="N11" s="524">
        <v>300</v>
      </c>
      <c r="O11" s="655">
        <f t="shared" si="0"/>
        <v>10028.85</v>
      </c>
      <c r="P11" s="655">
        <v>12200</v>
      </c>
    </row>
    <row r="12" spans="1:16" x14ac:dyDescent="0.2">
      <c r="A12" s="456" t="s">
        <v>551</v>
      </c>
      <c r="B12" s="442">
        <v>5243</v>
      </c>
      <c r="C12" s="273">
        <v>75</v>
      </c>
      <c r="D12" s="273">
        <v>57</v>
      </c>
      <c r="E12" s="273">
        <v>76.2</v>
      </c>
      <c r="F12" s="273">
        <v>104.55</v>
      </c>
      <c r="G12" s="273">
        <v>86.68</v>
      </c>
      <c r="H12" s="273">
        <v>207.49</v>
      </c>
      <c r="I12" s="524">
        <v>300</v>
      </c>
      <c r="J12" s="524">
        <v>200</v>
      </c>
      <c r="K12" s="524">
        <v>100</v>
      </c>
      <c r="L12" s="524">
        <v>300</v>
      </c>
      <c r="M12" s="524">
        <v>100</v>
      </c>
      <c r="N12" s="524">
        <v>250</v>
      </c>
      <c r="O12" s="655">
        <f t="shared" si="0"/>
        <v>1856.92</v>
      </c>
      <c r="P12" s="655">
        <v>2250</v>
      </c>
    </row>
    <row r="13" spans="1:16" x14ac:dyDescent="0.2">
      <c r="A13" s="526" t="s">
        <v>552</v>
      </c>
      <c r="B13" s="442">
        <v>5244</v>
      </c>
      <c r="C13" s="273">
        <v>55.5</v>
      </c>
      <c r="D13" s="273">
        <v>0</v>
      </c>
      <c r="E13" s="273">
        <v>0</v>
      </c>
      <c r="F13" s="273">
        <v>62.22</v>
      </c>
      <c r="G13" s="273">
        <v>35.909999999999997</v>
      </c>
      <c r="H13" s="273">
        <v>12049.56</v>
      </c>
      <c r="I13" s="524">
        <v>1000</v>
      </c>
      <c r="J13" s="524">
        <v>100</v>
      </c>
      <c r="K13" s="524">
        <v>200</v>
      </c>
      <c r="L13" s="524">
        <v>4000</v>
      </c>
      <c r="M13" s="524">
        <v>100</v>
      </c>
      <c r="N13" s="524">
        <v>100</v>
      </c>
      <c r="O13" s="655">
        <f t="shared" si="0"/>
        <v>17703.189999999999</v>
      </c>
      <c r="P13" s="655">
        <v>16200</v>
      </c>
    </row>
    <row r="14" spans="1:16" s="455" customFormat="1" x14ac:dyDescent="0.2">
      <c r="A14" s="525" t="s">
        <v>553</v>
      </c>
      <c r="B14" s="442"/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524">
        <v>0</v>
      </c>
      <c r="J14" s="524">
        <v>0</v>
      </c>
      <c r="K14" s="524">
        <v>0</v>
      </c>
      <c r="L14" s="524">
        <v>350</v>
      </c>
      <c r="M14" s="524">
        <v>0</v>
      </c>
      <c r="N14" s="524">
        <v>0</v>
      </c>
      <c r="O14" s="655">
        <f t="shared" si="0"/>
        <v>350</v>
      </c>
      <c r="P14" s="655">
        <v>350</v>
      </c>
    </row>
    <row r="15" spans="1:16" x14ac:dyDescent="0.2">
      <c r="A15" s="456" t="s">
        <v>554</v>
      </c>
      <c r="B15" s="442">
        <v>5245</v>
      </c>
      <c r="C15" s="274">
        <v>254.66</v>
      </c>
      <c r="D15" s="274">
        <v>221.45</v>
      </c>
      <c r="E15" s="274">
        <v>212.6</v>
      </c>
      <c r="F15" s="274">
        <v>123.8</v>
      </c>
      <c r="G15" s="274">
        <v>276.75</v>
      </c>
      <c r="H15" s="274">
        <v>168.4</v>
      </c>
      <c r="I15" s="524">
        <v>200</v>
      </c>
      <c r="J15" s="524">
        <v>400</v>
      </c>
      <c r="K15" s="524">
        <v>150</v>
      </c>
      <c r="L15" s="524">
        <v>500</v>
      </c>
      <c r="M15" s="524">
        <v>250</v>
      </c>
      <c r="N15" s="524">
        <v>200</v>
      </c>
      <c r="O15" s="655">
        <f>SUM(C15:N15)</f>
        <v>2957.66</v>
      </c>
      <c r="P15" s="655">
        <v>3150</v>
      </c>
    </row>
    <row r="16" spans="1:16" x14ac:dyDescent="0.2">
      <c r="A16" s="796" t="s">
        <v>101</v>
      </c>
      <c r="B16" s="797"/>
      <c r="C16" s="451">
        <f>SUM(C7:C15)</f>
        <v>8423.82</v>
      </c>
      <c r="D16" s="451">
        <f t="shared" ref="D16:N16" si="1">SUM(D7:D15)</f>
        <v>4376.91</v>
      </c>
      <c r="E16" s="451">
        <f t="shared" si="1"/>
        <v>4160.0199999999995</v>
      </c>
      <c r="F16" s="451">
        <f t="shared" si="1"/>
        <v>4442.7800000000007</v>
      </c>
      <c r="G16" s="451">
        <f t="shared" si="1"/>
        <v>5854.3</v>
      </c>
      <c r="H16" s="451">
        <f t="shared" si="1"/>
        <v>39866.94</v>
      </c>
      <c r="I16" s="451">
        <f t="shared" si="1"/>
        <v>12800</v>
      </c>
      <c r="J16" s="451">
        <f t="shared" si="1"/>
        <v>11100</v>
      </c>
      <c r="K16" s="451">
        <f t="shared" si="1"/>
        <v>5250</v>
      </c>
      <c r="L16" s="451">
        <f t="shared" si="1"/>
        <v>25050</v>
      </c>
      <c r="M16" s="451">
        <f t="shared" si="1"/>
        <v>9350</v>
      </c>
      <c r="N16" s="451">
        <f t="shared" si="1"/>
        <v>14450</v>
      </c>
      <c r="O16" s="655">
        <f>SUM(O7:O15)</f>
        <v>145124.76999999999</v>
      </c>
      <c r="P16" s="655">
        <f>SUM(P7:P15)</f>
        <v>155850</v>
      </c>
    </row>
    <row r="17" spans="1:16" x14ac:dyDescent="0.2">
      <c r="A17" s="443"/>
      <c r="B17" s="441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47"/>
      <c r="P17" s="452"/>
    </row>
    <row r="18" spans="1:16" x14ac:dyDescent="0.2">
      <c r="A18" s="439" t="s">
        <v>107</v>
      </c>
      <c r="B18" s="439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9"/>
    </row>
    <row r="19" spans="1:16" x14ac:dyDescent="0.2">
      <c r="A19" s="456" t="s">
        <v>308</v>
      </c>
      <c r="B19" s="457">
        <v>6001</v>
      </c>
      <c r="C19" s="273">
        <v>3625.53</v>
      </c>
      <c r="D19" s="273">
        <v>3748.17</v>
      </c>
      <c r="E19" s="273">
        <v>3748.17</v>
      </c>
      <c r="F19" s="273">
        <v>3748.17</v>
      </c>
      <c r="G19" s="273">
        <v>3748.17</v>
      </c>
      <c r="H19" s="273">
        <v>3748.17</v>
      </c>
      <c r="I19" s="527">
        <v>3748.17</v>
      </c>
      <c r="J19" s="527">
        <v>4148.17</v>
      </c>
      <c r="K19" s="527">
        <v>3748.17</v>
      </c>
      <c r="L19" s="527">
        <v>3755.89</v>
      </c>
      <c r="M19" s="527">
        <v>3755.89</v>
      </c>
      <c r="N19" s="527">
        <v>3755.89</v>
      </c>
      <c r="O19" s="655">
        <f>SUM(C19:N19)</f>
        <v>45278.55999999999</v>
      </c>
      <c r="P19" s="655">
        <v>45343.67</v>
      </c>
    </row>
    <row r="20" spans="1:16" x14ac:dyDescent="0.2">
      <c r="A20" s="456" t="s">
        <v>409</v>
      </c>
      <c r="B20" s="457">
        <v>6003</v>
      </c>
      <c r="C20" s="273">
        <v>3806.62</v>
      </c>
      <c r="D20" s="273">
        <v>1564.35</v>
      </c>
      <c r="E20" s="273">
        <v>1618.62</v>
      </c>
      <c r="F20" s="273">
        <v>1711.04</v>
      </c>
      <c r="G20" s="273">
        <v>1532.89</v>
      </c>
      <c r="H20" s="273">
        <v>4739.49</v>
      </c>
      <c r="I20" s="527">
        <v>4900</v>
      </c>
      <c r="J20" s="527">
        <v>4000</v>
      </c>
      <c r="K20" s="527">
        <v>1500</v>
      </c>
      <c r="L20" s="527">
        <v>4800</v>
      </c>
      <c r="M20" s="527">
        <v>3700</v>
      </c>
      <c r="N20" s="527">
        <v>4200</v>
      </c>
      <c r="O20" s="655">
        <f t="shared" ref="O20:O36" si="2">SUM(C20:N20)</f>
        <v>38073.009999999995</v>
      </c>
      <c r="P20" s="655">
        <v>38400</v>
      </c>
    </row>
    <row r="21" spans="1:16" x14ac:dyDescent="0.2">
      <c r="A21" s="456" t="s">
        <v>241</v>
      </c>
      <c r="B21" s="457">
        <v>6105</v>
      </c>
      <c r="C21" s="273">
        <v>0</v>
      </c>
      <c r="D21" s="273">
        <v>111.8</v>
      </c>
      <c r="E21" s="273">
        <v>31.25</v>
      </c>
      <c r="F21" s="273">
        <v>0</v>
      </c>
      <c r="G21" s="273">
        <v>0</v>
      </c>
      <c r="H21" s="273">
        <v>0</v>
      </c>
      <c r="I21" s="527">
        <v>50</v>
      </c>
      <c r="J21" s="527">
        <v>250</v>
      </c>
      <c r="K21" s="527">
        <v>350</v>
      </c>
      <c r="L21" s="527">
        <v>50</v>
      </c>
      <c r="M21" s="527">
        <v>50</v>
      </c>
      <c r="N21" s="527">
        <v>50</v>
      </c>
      <c r="O21" s="655">
        <f t="shared" si="2"/>
        <v>943.05</v>
      </c>
      <c r="P21" s="655">
        <v>900</v>
      </c>
    </row>
    <row r="22" spans="1:16" x14ac:dyDescent="0.2">
      <c r="A22" s="456" t="s">
        <v>242</v>
      </c>
      <c r="B22" s="457">
        <v>6109</v>
      </c>
      <c r="C22" s="273">
        <v>0</v>
      </c>
      <c r="D22" s="273">
        <v>0</v>
      </c>
      <c r="E22" s="273">
        <v>0</v>
      </c>
      <c r="F22" s="273">
        <v>0</v>
      </c>
      <c r="G22" s="273">
        <v>87.64</v>
      </c>
      <c r="H22" s="273">
        <v>0</v>
      </c>
      <c r="I22" s="527">
        <v>50</v>
      </c>
      <c r="J22" s="527">
        <v>50</v>
      </c>
      <c r="K22" s="527">
        <v>50</v>
      </c>
      <c r="L22" s="527">
        <v>50</v>
      </c>
      <c r="M22" s="527">
        <v>50</v>
      </c>
      <c r="N22" s="527">
        <v>50</v>
      </c>
      <c r="O22" s="655">
        <f t="shared" si="2"/>
        <v>387.64</v>
      </c>
      <c r="P22" s="655">
        <v>600</v>
      </c>
    </row>
    <row r="23" spans="1:16" x14ac:dyDescent="0.2">
      <c r="A23" s="456" t="s">
        <v>555</v>
      </c>
      <c r="B23" s="457">
        <v>6116</v>
      </c>
      <c r="C23" s="273">
        <v>212.5</v>
      </c>
      <c r="D23" s="273">
        <v>212.5</v>
      </c>
      <c r="E23" s="273">
        <v>212.5</v>
      </c>
      <c r="F23" s="273">
        <v>172.5</v>
      </c>
      <c r="G23" s="273">
        <v>172.5</v>
      </c>
      <c r="H23" s="273">
        <v>172.5</v>
      </c>
      <c r="I23" s="527">
        <v>185</v>
      </c>
      <c r="J23" s="527">
        <v>185</v>
      </c>
      <c r="K23" s="527">
        <v>185</v>
      </c>
      <c r="L23" s="527">
        <v>550</v>
      </c>
      <c r="M23" s="527">
        <v>550</v>
      </c>
      <c r="N23" s="527">
        <v>215</v>
      </c>
      <c r="O23" s="655">
        <f t="shared" si="2"/>
        <v>3025</v>
      </c>
      <c r="P23" s="655">
        <v>3070</v>
      </c>
    </row>
    <row r="24" spans="1:16" x14ac:dyDescent="0.2">
      <c r="A24" s="456" t="s">
        <v>191</v>
      </c>
      <c r="B24" s="457">
        <v>6122</v>
      </c>
      <c r="C24" s="273">
        <v>97.94</v>
      </c>
      <c r="D24" s="273">
        <v>98.02</v>
      </c>
      <c r="E24" s="273">
        <v>101.94</v>
      </c>
      <c r="F24" s="273">
        <v>101.94</v>
      </c>
      <c r="G24" s="273">
        <v>92.94</v>
      </c>
      <c r="H24" s="273">
        <v>92.94</v>
      </c>
      <c r="I24" s="527">
        <v>115</v>
      </c>
      <c r="J24" s="527">
        <v>115</v>
      </c>
      <c r="K24" s="527">
        <v>115</v>
      </c>
      <c r="L24" s="527">
        <v>115</v>
      </c>
      <c r="M24" s="527">
        <v>115</v>
      </c>
      <c r="N24" s="527">
        <v>115</v>
      </c>
      <c r="O24" s="655">
        <f t="shared" si="2"/>
        <v>1275.72</v>
      </c>
      <c r="P24" s="655">
        <v>1380</v>
      </c>
    </row>
    <row r="25" spans="1:16" x14ac:dyDescent="0.2">
      <c r="A25" s="526" t="s">
        <v>556</v>
      </c>
      <c r="B25" s="457">
        <v>6219</v>
      </c>
      <c r="C25" s="273">
        <v>0</v>
      </c>
      <c r="D25" s="273">
        <v>0</v>
      </c>
      <c r="E25" s="273">
        <v>52.5</v>
      </c>
      <c r="F25" s="273">
        <v>157.5</v>
      </c>
      <c r="G25" s="273">
        <v>200</v>
      </c>
      <c r="H25" s="273">
        <v>11797.22</v>
      </c>
      <c r="I25" s="527">
        <v>0</v>
      </c>
      <c r="J25" s="527">
        <v>0</v>
      </c>
      <c r="K25" s="527">
        <v>1300</v>
      </c>
      <c r="L25" s="527">
        <v>0</v>
      </c>
      <c r="M25" s="527">
        <v>0</v>
      </c>
      <c r="N25" s="527">
        <v>4200</v>
      </c>
      <c r="O25" s="655">
        <f t="shared" si="2"/>
        <v>17707.22</v>
      </c>
      <c r="P25" s="655">
        <v>16357.5</v>
      </c>
    </row>
    <row r="26" spans="1:16" s="455" customFormat="1" x14ac:dyDescent="0.2">
      <c r="A26" s="525" t="s">
        <v>557</v>
      </c>
      <c r="B26" s="457"/>
      <c r="C26" s="273">
        <v>0</v>
      </c>
      <c r="D26" s="273">
        <v>0</v>
      </c>
      <c r="E26" s="273">
        <v>0</v>
      </c>
      <c r="F26" s="273">
        <v>0</v>
      </c>
      <c r="G26" s="273">
        <v>0</v>
      </c>
      <c r="H26" s="273">
        <v>0</v>
      </c>
      <c r="I26" s="527">
        <v>0</v>
      </c>
      <c r="J26" s="527">
        <v>0</v>
      </c>
      <c r="K26" s="527">
        <v>350</v>
      </c>
      <c r="L26" s="527">
        <v>0</v>
      </c>
      <c r="M26" s="527">
        <v>0</v>
      </c>
      <c r="N26" s="527">
        <v>0</v>
      </c>
      <c r="O26" s="655">
        <f t="shared" si="2"/>
        <v>350</v>
      </c>
      <c r="P26" s="655">
        <v>700</v>
      </c>
    </row>
    <row r="27" spans="1:16" x14ac:dyDescent="0.2">
      <c r="A27" s="456" t="s">
        <v>490</v>
      </c>
      <c r="B27" s="457">
        <v>6225</v>
      </c>
      <c r="C27" s="273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  <c r="I27" s="527">
        <v>10</v>
      </c>
      <c r="J27" s="527">
        <v>10</v>
      </c>
      <c r="K27" s="527">
        <v>10</v>
      </c>
      <c r="L27" s="527">
        <v>10</v>
      </c>
      <c r="M27" s="527">
        <v>10</v>
      </c>
      <c r="N27" s="527">
        <v>70</v>
      </c>
      <c r="O27" s="655">
        <f t="shared" si="2"/>
        <v>120</v>
      </c>
      <c r="P27" s="655">
        <v>120</v>
      </c>
    </row>
    <row r="28" spans="1:16" x14ac:dyDescent="0.2">
      <c r="A28" s="456" t="s">
        <v>558</v>
      </c>
      <c r="B28" s="457">
        <v>6228</v>
      </c>
      <c r="C28" s="273">
        <v>18.329999999999998</v>
      </c>
      <c r="D28" s="273">
        <v>70.430000000000007</v>
      </c>
      <c r="E28" s="273">
        <v>17.5</v>
      </c>
      <c r="F28" s="273">
        <v>18.11</v>
      </c>
      <c r="G28" s="273">
        <v>19.11</v>
      </c>
      <c r="H28" s="273">
        <v>19.11</v>
      </c>
      <c r="I28" s="527">
        <v>35</v>
      </c>
      <c r="J28" s="527">
        <v>35</v>
      </c>
      <c r="K28" s="527">
        <v>35</v>
      </c>
      <c r="L28" s="527">
        <v>35</v>
      </c>
      <c r="M28" s="527">
        <v>35</v>
      </c>
      <c r="N28" s="527">
        <v>35</v>
      </c>
      <c r="O28" s="655">
        <f t="shared" si="2"/>
        <v>372.59000000000003</v>
      </c>
      <c r="P28" s="655">
        <v>420</v>
      </c>
    </row>
    <row r="29" spans="1:16" x14ac:dyDescent="0.2">
      <c r="A29" s="456" t="s">
        <v>232</v>
      </c>
      <c r="B29" s="457">
        <v>6325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527">
        <v>0</v>
      </c>
      <c r="J29" s="527">
        <v>0</v>
      </c>
      <c r="K29" s="527">
        <v>0</v>
      </c>
      <c r="L29" s="527">
        <v>0</v>
      </c>
      <c r="M29" s="527">
        <v>0</v>
      </c>
      <c r="N29" s="527">
        <v>3010.35</v>
      </c>
      <c r="O29" s="655">
        <f t="shared" si="2"/>
        <v>3010.35</v>
      </c>
      <c r="P29" s="655">
        <v>3010.35</v>
      </c>
    </row>
    <row r="30" spans="1:16" x14ac:dyDescent="0.2">
      <c r="A30" s="456" t="s">
        <v>559</v>
      </c>
      <c r="B30" s="457">
        <v>6606</v>
      </c>
      <c r="C30" s="273">
        <v>1183.49</v>
      </c>
      <c r="D30" s="273">
        <v>506.77</v>
      </c>
      <c r="E30" s="273">
        <v>563.52</v>
      </c>
      <c r="F30" s="273">
        <v>788.32</v>
      </c>
      <c r="G30" s="273">
        <v>857.16</v>
      </c>
      <c r="H30" s="273">
        <v>4054.85</v>
      </c>
      <c r="I30" s="527">
        <v>2000</v>
      </c>
      <c r="J30" s="527">
        <v>1600</v>
      </c>
      <c r="K30" s="527">
        <v>1000</v>
      </c>
      <c r="L30" s="527">
        <v>2600</v>
      </c>
      <c r="M30" s="527">
        <v>1500</v>
      </c>
      <c r="N30" s="527">
        <v>2300</v>
      </c>
      <c r="O30" s="655">
        <f t="shared" si="2"/>
        <v>18954.11</v>
      </c>
      <c r="P30" s="655">
        <v>20000</v>
      </c>
    </row>
    <row r="31" spans="1:16" x14ac:dyDescent="0.2">
      <c r="A31" s="456" t="s">
        <v>560</v>
      </c>
      <c r="B31" s="457">
        <v>6608</v>
      </c>
      <c r="C31" s="273">
        <v>667.82</v>
      </c>
      <c r="D31" s="273">
        <v>0</v>
      </c>
      <c r="E31" s="273">
        <v>593.61</v>
      </c>
      <c r="F31" s="273">
        <v>0</v>
      </c>
      <c r="G31" s="273">
        <v>573.49</v>
      </c>
      <c r="H31" s="273">
        <v>2279.4699999999998</v>
      </c>
      <c r="I31" s="527">
        <v>800</v>
      </c>
      <c r="J31" s="527">
        <v>1000</v>
      </c>
      <c r="K31" s="527">
        <v>0</v>
      </c>
      <c r="L31" s="527">
        <v>1000</v>
      </c>
      <c r="M31" s="527">
        <v>600</v>
      </c>
      <c r="N31" s="527">
        <v>800</v>
      </c>
      <c r="O31" s="655">
        <f>SUM(C31:N31)</f>
        <v>8314.39</v>
      </c>
      <c r="P31" s="655">
        <v>8700</v>
      </c>
    </row>
    <row r="32" spans="1:16" x14ac:dyDescent="0.2">
      <c r="A32" s="456" t="s">
        <v>561</v>
      </c>
      <c r="B32" s="457">
        <v>6610</v>
      </c>
      <c r="C32" s="273">
        <v>113.94</v>
      </c>
      <c r="D32" s="273">
        <v>0</v>
      </c>
      <c r="E32" s="273">
        <v>0</v>
      </c>
      <c r="F32" s="273">
        <v>57.1</v>
      </c>
      <c r="G32" s="273">
        <v>94.95</v>
      </c>
      <c r="H32" s="273">
        <v>0</v>
      </c>
      <c r="I32" s="527">
        <v>100</v>
      </c>
      <c r="J32" s="527">
        <v>100</v>
      </c>
      <c r="K32" s="527">
        <v>50</v>
      </c>
      <c r="L32" s="527">
        <v>150</v>
      </c>
      <c r="M32" s="527">
        <v>50</v>
      </c>
      <c r="N32" s="527">
        <v>50</v>
      </c>
      <c r="O32" s="655">
        <f t="shared" si="2"/>
        <v>765.99</v>
      </c>
      <c r="P32" s="655">
        <v>900</v>
      </c>
    </row>
    <row r="33" spans="1:16" x14ac:dyDescent="0.2">
      <c r="A33" s="456" t="s">
        <v>562</v>
      </c>
      <c r="B33" s="457">
        <v>6611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527">
        <v>0</v>
      </c>
      <c r="J33" s="527">
        <v>0</v>
      </c>
      <c r="K33" s="527">
        <v>150</v>
      </c>
      <c r="L33" s="527">
        <v>0</v>
      </c>
      <c r="M33" s="527">
        <v>0</v>
      </c>
      <c r="N33" s="527">
        <v>0</v>
      </c>
      <c r="O33" s="655">
        <f t="shared" si="2"/>
        <v>150</v>
      </c>
      <c r="P33" s="655">
        <v>150</v>
      </c>
    </row>
    <row r="34" spans="1:16" x14ac:dyDescent="0.2">
      <c r="A34" s="456" t="s">
        <v>563</v>
      </c>
      <c r="B34" s="457">
        <v>6612</v>
      </c>
      <c r="C34" s="273">
        <v>91.58</v>
      </c>
      <c r="D34" s="273">
        <v>79.2</v>
      </c>
      <c r="E34" s="273">
        <v>77.83</v>
      </c>
      <c r="F34" s="273">
        <v>194.12</v>
      </c>
      <c r="G34" s="273">
        <v>83.61</v>
      </c>
      <c r="H34" s="273">
        <v>298.31</v>
      </c>
      <c r="I34" s="527">
        <v>150</v>
      </c>
      <c r="J34" s="527">
        <v>100</v>
      </c>
      <c r="K34" s="527">
        <v>80</v>
      </c>
      <c r="L34" s="527">
        <v>250</v>
      </c>
      <c r="M34" s="527">
        <v>80</v>
      </c>
      <c r="N34" s="527">
        <v>100</v>
      </c>
      <c r="O34" s="655">
        <f t="shared" si="2"/>
        <v>1584.65</v>
      </c>
      <c r="P34" s="655">
        <v>1650</v>
      </c>
    </row>
    <row r="35" spans="1:16" x14ac:dyDescent="0.2">
      <c r="A35" s="456" t="s">
        <v>564</v>
      </c>
      <c r="B35" s="457">
        <v>6614</v>
      </c>
      <c r="C35" s="273">
        <v>0</v>
      </c>
      <c r="D35" s="273">
        <v>0</v>
      </c>
      <c r="E35" s="273">
        <v>0</v>
      </c>
      <c r="F35" s="273">
        <v>0</v>
      </c>
      <c r="G35" s="273">
        <v>0</v>
      </c>
      <c r="H35" s="273">
        <v>243.9</v>
      </c>
      <c r="I35" s="527">
        <v>0</v>
      </c>
      <c r="J35" s="527">
        <v>100</v>
      </c>
      <c r="K35" s="527">
        <v>0</v>
      </c>
      <c r="L35" s="527">
        <v>150</v>
      </c>
      <c r="M35" s="527">
        <v>0</v>
      </c>
      <c r="N35" s="527">
        <v>100</v>
      </c>
      <c r="O35" s="655">
        <f t="shared" si="2"/>
        <v>593.9</v>
      </c>
      <c r="P35" s="655">
        <v>900</v>
      </c>
    </row>
    <row r="36" spans="1:16" x14ac:dyDescent="0.2">
      <c r="A36" s="456" t="s">
        <v>565</v>
      </c>
      <c r="B36" s="457">
        <v>6700</v>
      </c>
      <c r="C36" s="274">
        <v>0</v>
      </c>
      <c r="D36" s="274">
        <v>20.55</v>
      </c>
      <c r="E36" s="274">
        <v>0</v>
      </c>
      <c r="F36" s="274">
        <v>0</v>
      </c>
      <c r="G36" s="274">
        <v>2.39</v>
      </c>
      <c r="H36" s="274">
        <v>3.87</v>
      </c>
      <c r="I36" s="527">
        <v>100</v>
      </c>
      <c r="J36" s="527">
        <v>50</v>
      </c>
      <c r="K36" s="527">
        <v>50</v>
      </c>
      <c r="L36" s="527">
        <v>20</v>
      </c>
      <c r="M36" s="527">
        <v>70</v>
      </c>
      <c r="N36" s="527">
        <v>300</v>
      </c>
      <c r="O36" s="655">
        <f t="shared" si="2"/>
        <v>616.80999999999995</v>
      </c>
      <c r="P36" s="655">
        <v>745</v>
      </c>
    </row>
    <row r="37" spans="1:16" x14ac:dyDescent="0.2">
      <c r="A37" s="798" t="s">
        <v>209</v>
      </c>
      <c r="B37" s="798"/>
      <c r="C37" s="453">
        <f>SUM(C19:C36)</f>
        <v>9817.75</v>
      </c>
      <c r="D37" s="453">
        <f t="shared" ref="D37:N37" si="3">SUM(D19:D36)</f>
        <v>6411.7900000000009</v>
      </c>
      <c r="E37" s="453">
        <f t="shared" si="3"/>
        <v>7017.44</v>
      </c>
      <c r="F37" s="453">
        <f t="shared" si="3"/>
        <v>6948.7999999999993</v>
      </c>
      <c r="G37" s="453">
        <f t="shared" si="3"/>
        <v>7464.8499999999995</v>
      </c>
      <c r="H37" s="453">
        <f t="shared" si="3"/>
        <v>27449.83</v>
      </c>
      <c r="I37" s="453">
        <f t="shared" si="3"/>
        <v>12243.17</v>
      </c>
      <c r="J37" s="453">
        <f t="shared" si="3"/>
        <v>11743.17</v>
      </c>
      <c r="K37" s="453">
        <f t="shared" si="3"/>
        <v>8973.17</v>
      </c>
      <c r="L37" s="453">
        <f t="shared" si="3"/>
        <v>13535.89</v>
      </c>
      <c r="M37" s="453">
        <f t="shared" si="3"/>
        <v>10565.89</v>
      </c>
      <c r="N37" s="453">
        <f t="shared" si="3"/>
        <v>19351.239999999998</v>
      </c>
      <c r="O37" s="655">
        <f>SUM(O19:O36)</f>
        <v>141522.98999999996</v>
      </c>
      <c r="P37" s="655">
        <f>SUM(P19:P36)</f>
        <v>143346.52000000002</v>
      </c>
    </row>
    <row r="38" spans="1:16" x14ac:dyDescent="0.2">
      <c r="A38" s="440"/>
      <c r="B38" s="440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47"/>
      <c r="P38" s="454"/>
    </row>
    <row r="39" spans="1:16" x14ac:dyDescent="0.2">
      <c r="A39" s="623" t="s">
        <v>28</v>
      </c>
      <c r="B39" s="444"/>
      <c r="C39" s="444">
        <f>C16-C37</f>
        <v>-1393.9300000000003</v>
      </c>
      <c r="D39" s="444">
        <f t="shared" ref="D39:P39" si="4">D16-D37</f>
        <v>-2034.880000000001</v>
      </c>
      <c r="E39" s="444">
        <f t="shared" si="4"/>
        <v>-2857.42</v>
      </c>
      <c r="F39" s="444">
        <f t="shared" si="4"/>
        <v>-2506.0199999999986</v>
      </c>
      <c r="G39" s="444">
        <f t="shared" si="4"/>
        <v>-1610.5499999999993</v>
      </c>
      <c r="H39" s="444">
        <f t="shared" si="4"/>
        <v>12417.11</v>
      </c>
      <c r="I39" s="444">
        <f t="shared" si="4"/>
        <v>556.82999999999993</v>
      </c>
      <c r="J39" s="444">
        <f t="shared" si="4"/>
        <v>-643.17000000000007</v>
      </c>
      <c r="K39" s="444">
        <f t="shared" si="4"/>
        <v>-3723.17</v>
      </c>
      <c r="L39" s="444">
        <f t="shared" si="4"/>
        <v>11514.11</v>
      </c>
      <c r="M39" s="444">
        <f t="shared" si="4"/>
        <v>-1215.8899999999994</v>
      </c>
      <c r="N39" s="444">
        <f t="shared" si="4"/>
        <v>-4901.239999999998</v>
      </c>
      <c r="O39" s="444">
        <f t="shared" si="4"/>
        <v>3601.7800000000279</v>
      </c>
      <c r="P39" s="444">
        <f t="shared" si="4"/>
        <v>12503.479999999981</v>
      </c>
    </row>
  </sheetData>
  <mergeCells count="4">
    <mergeCell ref="A16:B16"/>
    <mergeCell ref="A37:B37"/>
    <mergeCell ref="O4:O5"/>
    <mergeCell ref="P4:P5"/>
  </mergeCells>
  <pageMargins left="0.7" right="0.7" top="0.75" bottom="0.75" header="0.3" footer="0.3"/>
  <pageSetup scale="5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S82"/>
  <sheetViews>
    <sheetView topLeftCell="A40" workbookViewId="0">
      <pane xSplit="2" topLeftCell="C1" activePane="topRight" state="frozen"/>
      <selection activeCell="A4" sqref="A4"/>
      <selection pane="topRight" activeCell="C45" sqref="C45:P52"/>
    </sheetView>
  </sheetViews>
  <sheetFormatPr baseColWidth="10" defaultColWidth="9.1640625" defaultRowHeight="13" x14ac:dyDescent="0.15"/>
  <cols>
    <col min="1" max="1" width="22.6640625" style="223" customWidth="1"/>
    <col min="2" max="2" width="9.1640625" style="223"/>
    <col min="3" max="5" width="9.1640625" style="223" customWidth="1"/>
    <col min="6" max="6" width="9.1640625" style="224" customWidth="1"/>
    <col min="7" max="7" width="11.5" style="224" customWidth="1"/>
    <col min="8" max="11" width="9.1640625" style="223" customWidth="1"/>
    <col min="12" max="12" width="12.6640625" style="224" customWidth="1"/>
    <col min="13" max="13" width="9" style="224" customWidth="1"/>
    <col min="14" max="14" width="10.5" style="355" customWidth="1"/>
    <col min="15" max="16" width="10.33203125" style="223" bestFit="1" customWidth="1"/>
    <col min="17" max="16384" width="9.1640625" style="223"/>
  </cols>
  <sheetData>
    <row r="1" spans="1:16" x14ac:dyDescent="0.15">
      <c r="A1" s="177" t="s">
        <v>566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78"/>
    </row>
    <row r="2" spans="1:16" x14ac:dyDescent="0.15">
      <c r="A2" s="177" t="s">
        <v>567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78"/>
    </row>
    <row r="3" spans="1:16" x14ac:dyDescent="0.15">
      <c r="A3" s="777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4" t="s">
        <v>568</v>
      </c>
      <c r="P3" s="774" t="s">
        <v>569</v>
      </c>
    </row>
    <row r="4" spans="1:16" s="225" customFormat="1" ht="22" x14ac:dyDescent="0.15">
      <c r="A4" s="390" t="s">
        <v>170</v>
      </c>
      <c r="B4" s="391" t="s">
        <v>171</v>
      </c>
      <c r="C4" s="391" t="s">
        <v>501</v>
      </c>
      <c r="D4" s="391" t="s">
        <v>402</v>
      </c>
      <c r="E4" s="391" t="s">
        <v>403</v>
      </c>
      <c r="F4" s="391" t="s">
        <v>570</v>
      </c>
      <c r="G4" s="391" t="s">
        <v>571</v>
      </c>
      <c r="H4" s="391" t="s">
        <v>367</v>
      </c>
      <c r="I4" s="391" t="s">
        <v>178</v>
      </c>
      <c r="J4" s="391" t="s">
        <v>179</v>
      </c>
      <c r="K4" s="391" t="s">
        <v>180</v>
      </c>
      <c r="L4" s="391" t="s">
        <v>181</v>
      </c>
      <c r="M4" s="391" t="s">
        <v>182</v>
      </c>
      <c r="N4" s="391" t="s">
        <v>183</v>
      </c>
      <c r="O4" s="759"/>
      <c r="P4" s="759"/>
    </row>
    <row r="5" spans="1:16" s="231" customFormat="1" x14ac:dyDescent="0.15">
      <c r="A5" s="394" t="s">
        <v>4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  <c r="P5" s="396"/>
    </row>
    <row r="6" spans="1:16" s="225" customFormat="1" ht="11" x14ac:dyDescent="0.15">
      <c r="A6" s="699" t="s">
        <v>418</v>
      </c>
      <c r="B6" s="659">
        <v>5108</v>
      </c>
      <c r="C6" s="732">
        <v>0</v>
      </c>
      <c r="D6" s="732">
        <v>0</v>
      </c>
      <c r="E6" s="732">
        <v>100</v>
      </c>
      <c r="F6" s="732">
        <v>0</v>
      </c>
      <c r="G6" s="732">
        <v>0</v>
      </c>
      <c r="H6" s="732">
        <v>0</v>
      </c>
      <c r="I6" s="732">
        <v>400</v>
      </c>
      <c r="J6" s="732">
        <v>0</v>
      </c>
      <c r="K6" s="732">
        <v>500</v>
      </c>
      <c r="L6" s="732">
        <v>0</v>
      </c>
      <c r="M6" s="732">
        <v>0</v>
      </c>
      <c r="N6" s="733">
        <v>100</v>
      </c>
      <c r="O6" s="734">
        <f t="shared" ref="O6:O13" si="0">C6+D6+E6+F6+G6+H6+I6+J6+K6+L6+M6+N6</f>
        <v>1100</v>
      </c>
      <c r="P6" s="669">
        <v>1015</v>
      </c>
    </row>
    <row r="7" spans="1:16" s="225" customFormat="1" ht="11" x14ac:dyDescent="0.15">
      <c r="A7" s="699" t="s">
        <v>572</v>
      </c>
      <c r="B7" s="659">
        <v>5116</v>
      </c>
      <c r="C7" s="732">
        <v>0</v>
      </c>
      <c r="D7" s="732">
        <v>0</v>
      </c>
      <c r="E7" s="732">
        <v>0</v>
      </c>
      <c r="F7" s="732">
        <v>0</v>
      </c>
      <c r="G7" s="732">
        <v>0</v>
      </c>
      <c r="H7" s="732">
        <v>0</v>
      </c>
      <c r="I7" s="732">
        <v>0</v>
      </c>
      <c r="J7" s="732">
        <v>0</v>
      </c>
      <c r="K7" s="732">
        <v>0</v>
      </c>
      <c r="L7" s="732">
        <v>0</v>
      </c>
      <c r="M7" s="732">
        <v>0</v>
      </c>
      <c r="N7" s="733">
        <v>400</v>
      </c>
      <c r="O7" s="734">
        <f t="shared" si="0"/>
        <v>400</v>
      </c>
      <c r="P7" s="669">
        <v>400</v>
      </c>
    </row>
    <row r="8" spans="1:16" s="225" customFormat="1" ht="11" x14ac:dyDescent="0.15">
      <c r="A8" s="699" t="s">
        <v>573</v>
      </c>
      <c r="B8" s="659">
        <v>5118</v>
      </c>
      <c r="C8" s="732">
        <v>0</v>
      </c>
      <c r="D8" s="732">
        <v>0</v>
      </c>
      <c r="E8" s="732">
        <v>0</v>
      </c>
      <c r="F8" s="732">
        <v>0</v>
      </c>
      <c r="G8" s="732">
        <v>0</v>
      </c>
      <c r="H8" s="732">
        <v>0</v>
      </c>
      <c r="I8" s="732">
        <v>0</v>
      </c>
      <c r="J8" s="732">
        <v>0</v>
      </c>
      <c r="K8" s="732">
        <v>0</v>
      </c>
      <c r="L8" s="732">
        <v>0</v>
      </c>
      <c r="M8" s="732">
        <v>0</v>
      </c>
      <c r="N8" s="733">
        <v>0</v>
      </c>
      <c r="O8" s="734">
        <f t="shared" si="0"/>
        <v>0</v>
      </c>
      <c r="P8" s="669">
        <v>300</v>
      </c>
    </row>
    <row r="9" spans="1:16" s="225" customFormat="1" ht="11" x14ac:dyDescent="0.15">
      <c r="A9" s="699" t="s">
        <v>419</v>
      </c>
      <c r="B9" s="659">
        <v>5201</v>
      </c>
      <c r="C9" s="732">
        <v>953.72</v>
      </c>
      <c r="D9" s="732">
        <v>857.57</v>
      </c>
      <c r="E9" s="732">
        <v>853.57</v>
      </c>
      <c r="F9" s="732">
        <v>868.65</v>
      </c>
      <c r="G9" s="732">
        <v>286.14</v>
      </c>
      <c r="H9" s="732">
        <v>2833.44</v>
      </c>
      <c r="I9" s="732">
        <v>3000</v>
      </c>
      <c r="J9" s="732">
        <v>3000</v>
      </c>
      <c r="K9" s="732">
        <v>730</v>
      </c>
      <c r="L9" s="732">
        <v>3200</v>
      </c>
      <c r="M9" s="732">
        <v>2700</v>
      </c>
      <c r="N9" s="733">
        <v>6500</v>
      </c>
      <c r="O9" s="734">
        <f t="shared" si="0"/>
        <v>25783.09</v>
      </c>
      <c r="P9" s="669">
        <v>33930</v>
      </c>
    </row>
    <row r="10" spans="1:16" s="225" customFormat="1" ht="11" x14ac:dyDescent="0.15">
      <c r="A10" s="699" t="s">
        <v>421</v>
      </c>
      <c r="B10" s="659">
        <v>5203</v>
      </c>
      <c r="C10" s="732">
        <v>588.86</v>
      </c>
      <c r="D10" s="732">
        <v>954.51</v>
      </c>
      <c r="E10" s="732">
        <v>472.75</v>
      </c>
      <c r="F10" s="732">
        <v>494.99</v>
      </c>
      <c r="G10" s="732">
        <v>172.98</v>
      </c>
      <c r="H10" s="732">
        <v>2699.42</v>
      </c>
      <c r="I10" s="732">
        <v>3000</v>
      </c>
      <c r="J10" s="732">
        <v>3000</v>
      </c>
      <c r="K10" s="732">
        <v>730</v>
      </c>
      <c r="L10" s="732">
        <v>3200</v>
      </c>
      <c r="M10" s="732">
        <v>4840</v>
      </c>
      <c r="N10" s="733">
        <v>3500</v>
      </c>
      <c r="O10" s="734">
        <f t="shared" si="0"/>
        <v>23653.510000000002</v>
      </c>
      <c r="P10" s="669">
        <v>26370</v>
      </c>
    </row>
    <row r="11" spans="1:16" s="225" customFormat="1" ht="11" x14ac:dyDescent="0.15">
      <c r="A11" s="699" t="s">
        <v>574</v>
      </c>
      <c r="B11" s="659">
        <v>5204</v>
      </c>
      <c r="C11" s="732">
        <v>823.47</v>
      </c>
      <c r="D11" s="732">
        <v>1859.61</v>
      </c>
      <c r="E11" s="732">
        <v>797.57</v>
      </c>
      <c r="F11" s="732">
        <v>1329.84</v>
      </c>
      <c r="G11" s="732">
        <v>487.61</v>
      </c>
      <c r="H11" s="732">
        <v>2383.65</v>
      </c>
      <c r="I11" s="732">
        <v>4600</v>
      </c>
      <c r="J11" s="732">
        <v>4600</v>
      </c>
      <c r="K11" s="732">
        <v>150</v>
      </c>
      <c r="L11" s="732">
        <v>5400</v>
      </c>
      <c r="M11" s="732">
        <v>6100</v>
      </c>
      <c r="N11" s="733">
        <v>8000</v>
      </c>
      <c r="O11" s="734">
        <f t="shared" si="0"/>
        <v>36531.75</v>
      </c>
      <c r="P11" s="669">
        <v>44850</v>
      </c>
    </row>
    <row r="12" spans="1:16" s="225" customFormat="1" ht="11" x14ac:dyDescent="0.15">
      <c r="A12" s="699" t="s">
        <v>422</v>
      </c>
      <c r="B12" s="659">
        <v>5205</v>
      </c>
      <c r="C12" s="732">
        <v>15.89</v>
      </c>
      <c r="D12" s="732">
        <v>89.32</v>
      </c>
      <c r="E12" s="732">
        <v>35.89</v>
      </c>
      <c r="F12" s="732">
        <v>12.18</v>
      </c>
      <c r="G12" s="732">
        <v>1.74</v>
      </c>
      <c r="H12" s="732">
        <v>243.28</v>
      </c>
      <c r="I12" s="732">
        <v>65</v>
      </c>
      <c r="J12" s="732">
        <v>65</v>
      </c>
      <c r="K12" s="732">
        <v>65</v>
      </c>
      <c r="L12" s="732">
        <v>90</v>
      </c>
      <c r="M12" s="732">
        <v>90</v>
      </c>
      <c r="N12" s="733">
        <v>225</v>
      </c>
      <c r="O12" s="734">
        <f t="shared" si="0"/>
        <v>998.3</v>
      </c>
      <c r="P12" s="669">
        <v>1695</v>
      </c>
    </row>
    <row r="13" spans="1:16" s="225" customFormat="1" ht="11" x14ac:dyDescent="0.15">
      <c r="A13" s="699" t="s">
        <v>424</v>
      </c>
      <c r="B13" s="659">
        <v>5242</v>
      </c>
      <c r="C13" s="732">
        <v>90</v>
      </c>
      <c r="D13" s="732">
        <v>454.59</v>
      </c>
      <c r="E13" s="732">
        <v>388.79</v>
      </c>
      <c r="F13" s="732">
        <v>304.43</v>
      </c>
      <c r="G13" s="732">
        <v>0</v>
      </c>
      <c r="H13" s="732">
        <v>758.61</v>
      </c>
      <c r="I13" s="732">
        <v>420</v>
      </c>
      <c r="J13" s="732">
        <v>1200</v>
      </c>
      <c r="K13" s="732">
        <v>375</v>
      </c>
      <c r="L13" s="732">
        <v>0</v>
      </c>
      <c r="M13" s="732">
        <v>0</v>
      </c>
      <c r="N13" s="733">
        <v>900</v>
      </c>
      <c r="O13" s="734">
        <f t="shared" si="0"/>
        <v>4891.42</v>
      </c>
      <c r="P13" s="669">
        <v>5440</v>
      </c>
    </row>
    <row r="14" spans="1:16" s="303" customFormat="1" x14ac:dyDescent="0.15">
      <c r="A14" s="778" t="s">
        <v>101</v>
      </c>
      <c r="B14" s="779"/>
      <c r="C14" s="735">
        <f t="shared" ref="C14:P14" si="1">SUM(C6:C13)</f>
        <v>2471.94</v>
      </c>
      <c r="D14" s="735">
        <f t="shared" si="1"/>
        <v>4215.5999999999995</v>
      </c>
      <c r="E14" s="735">
        <f t="shared" si="1"/>
        <v>2648.57</v>
      </c>
      <c r="F14" s="735">
        <f t="shared" si="1"/>
        <v>3010.0899999999992</v>
      </c>
      <c r="G14" s="735">
        <f t="shared" si="1"/>
        <v>948.47</v>
      </c>
      <c r="H14" s="735">
        <f t="shared" si="1"/>
        <v>8918.4</v>
      </c>
      <c r="I14" s="735">
        <f t="shared" si="1"/>
        <v>11485</v>
      </c>
      <c r="J14" s="735">
        <f t="shared" si="1"/>
        <v>11865</v>
      </c>
      <c r="K14" s="735">
        <f t="shared" si="1"/>
        <v>2550</v>
      </c>
      <c r="L14" s="735">
        <f t="shared" si="1"/>
        <v>11890</v>
      </c>
      <c r="M14" s="735">
        <f t="shared" si="1"/>
        <v>13730</v>
      </c>
      <c r="N14" s="735">
        <f t="shared" si="1"/>
        <v>19625</v>
      </c>
      <c r="O14" s="736">
        <f t="shared" si="1"/>
        <v>93358.07</v>
      </c>
      <c r="P14" s="737">
        <f t="shared" si="1"/>
        <v>114000</v>
      </c>
    </row>
    <row r="15" spans="1:16" s="302" customFormat="1" x14ac:dyDescent="0.15">
      <c r="A15" s="397" t="s">
        <v>376</v>
      </c>
      <c r="B15" s="398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400"/>
      <c r="P15" s="401"/>
    </row>
    <row r="16" spans="1:16" s="304" customFormat="1" ht="11" x14ac:dyDescent="0.15">
      <c r="A16" s="699" t="s">
        <v>425</v>
      </c>
      <c r="B16" s="664">
        <v>5901</v>
      </c>
      <c r="C16" s="738">
        <v>476.86</v>
      </c>
      <c r="D16" s="738">
        <v>428.78</v>
      </c>
      <c r="E16" s="738">
        <v>212.65</v>
      </c>
      <c r="F16" s="738">
        <v>432.32</v>
      </c>
      <c r="G16" s="738">
        <v>143.07</v>
      </c>
      <c r="H16" s="738">
        <v>1616.72</v>
      </c>
      <c r="I16" s="738">
        <v>1500</v>
      </c>
      <c r="J16" s="738">
        <v>1500</v>
      </c>
      <c r="K16" s="738">
        <v>365</v>
      </c>
      <c r="L16" s="738">
        <v>1600</v>
      </c>
      <c r="M16" s="738">
        <v>1350</v>
      </c>
      <c r="N16" s="738">
        <v>3250</v>
      </c>
      <c r="O16" s="666">
        <f>C16+D16+E16+F16+G16+H16+I16+J16+K16+L16+M16+N16</f>
        <v>12875.4</v>
      </c>
      <c r="P16" s="669">
        <v>16965</v>
      </c>
    </row>
    <row r="17" spans="1:16" s="304" customFormat="1" ht="11" x14ac:dyDescent="0.15">
      <c r="A17" s="699" t="s">
        <v>427</v>
      </c>
      <c r="B17" s="664">
        <v>5903</v>
      </c>
      <c r="C17" s="738">
        <v>294.43</v>
      </c>
      <c r="D17" s="738">
        <v>477.25</v>
      </c>
      <c r="E17" s="738">
        <v>236.37</v>
      </c>
      <c r="F17" s="738">
        <v>248.75</v>
      </c>
      <c r="G17" s="738">
        <v>86.48</v>
      </c>
      <c r="H17" s="738">
        <v>1954.62</v>
      </c>
      <c r="I17" s="738">
        <v>1500</v>
      </c>
      <c r="J17" s="738">
        <v>1530</v>
      </c>
      <c r="K17" s="738">
        <v>372.3</v>
      </c>
      <c r="L17" s="738">
        <v>1632</v>
      </c>
      <c r="M17" s="738">
        <v>2468.4</v>
      </c>
      <c r="N17" s="738">
        <v>1785</v>
      </c>
      <c r="O17" s="666">
        <f>C17+D17+E17+F17+G17+H17+I17+J17+K17+L17+M17+N17</f>
        <v>12585.6</v>
      </c>
      <c r="P17" s="669">
        <v>13185</v>
      </c>
    </row>
    <row r="18" spans="1:16" s="304" customFormat="1" ht="11" x14ac:dyDescent="0.15">
      <c r="A18" s="699" t="s">
        <v>575</v>
      </c>
      <c r="B18" s="664">
        <v>5904</v>
      </c>
      <c r="C18" s="738">
        <v>426.94</v>
      </c>
      <c r="D18" s="738">
        <v>948.4</v>
      </c>
      <c r="E18" s="738">
        <v>369.66</v>
      </c>
      <c r="F18" s="738">
        <v>651.25</v>
      </c>
      <c r="G18" s="738">
        <v>229.65</v>
      </c>
      <c r="H18" s="738">
        <v>1806.94</v>
      </c>
      <c r="I18" s="738">
        <v>2898</v>
      </c>
      <c r="J18" s="738">
        <v>2898</v>
      </c>
      <c r="K18" s="738">
        <v>94.5</v>
      </c>
      <c r="L18" s="738">
        <v>3402</v>
      </c>
      <c r="M18" s="738">
        <v>3843</v>
      </c>
      <c r="N18" s="738">
        <v>5040</v>
      </c>
      <c r="O18" s="666">
        <f>C18+D18+E18+F18+G18+H18+I18+J18+K18+L18+M18+N18</f>
        <v>22608.34</v>
      </c>
      <c r="P18" s="669">
        <v>25564.5</v>
      </c>
    </row>
    <row r="19" spans="1:16" s="304" customFormat="1" ht="11" x14ac:dyDescent="0.15">
      <c r="A19" s="699" t="s">
        <v>428</v>
      </c>
      <c r="B19" s="664">
        <v>5905</v>
      </c>
      <c r="C19" s="738">
        <v>401.15</v>
      </c>
      <c r="D19" s="738">
        <v>1095.53</v>
      </c>
      <c r="E19" s="738">
        <v>249.26</v>
      </c>
      <c r="F19" s="738">
        <v>107.51</v>
      </c>
      <c r="G19" s="738">
        <v>6.92</v>
      </c>
      <c r="H19" s="738">
        <v>0</v>
      </c>
      <c r="I19" s="738">
        <v>150</v>
      </c>
      <c r="J19" s="738">
        <v>40.950000000000003</v>
      </c>
      <c r="K19" s="738">
        <v>40.950000000000003</v>
      </c>
      <c r="L19" s="738">
        <v>56.7</v>
      </c>
      <c r="M19" s="738">
        <v>56.7</v>
      </c>
      <c r="N19" s="738">
        <v>141.75</v>
      </c>
      <c r="O19" s="666">
        <f>C19+D19+E19+F19+G19+H19+I19+J19+K19+L19+M19+N19</f>
        <v>2347.4199999999992</v>
      </c>
      <c r="P19" s="669">
        <v>1696.5</v>
      </c>
    </row>
    <row r="20" spans="1:16" s="304" customFormat="1" x14ac:dyDescent="0.15">
      <c r="A20" s="778" t="s">
        <v>382</v>
      </c>
      <c r="B20" s="779"/>
      <c r="C20" s="668">
        <f>SUM(C16:C19)</f>
        <v>1599.38</v>
      </c>
      <c r="D20" s="668">
        <f t="shared" ref="D20:N20" si="2">SUM(D16:D19)</f>
        <v>2949.96</v>
      </c>
      <c r="E20" s="668">
        <f t="shared" si="2"/>
        <v>1067.94</v>
      </c>
      <c r="F20" s="668">
        <f t="shared" si="2"/>
        <v>1439.83</v>
      </c>
      <c r="G20" s="668">
        <f t="shared" si="2"/>
        <v>466.12000000000006</v>
      </c>
      <c r="H20" s="668">
        <f t="shared" si="2"/>
        <v>5378.2800000000007</v>
      </c>
      <c r="I20" s="668">
        <f t="shared" si="2"/>
        <v>6048</v>
      </c>
      <c r="J20" s="668">
        <f t="shared" si="2"/>
        <v>5968.95</v>
      </c>
      <c r="K20" s="668">
        <f t="shared" si="2"/>
        <v>872.75</v>
      </c>
      <c r="L20" s="668">
        <f t="shared" si="2"/>
        <v>6690.7</v>
      </c>
      <c r="M20" s="668">
        <f t="shared" si="2"/>
        <v>7718.0999999999995</v>
      </c>
      <c r="N20" s="668">
        <f t="shared" si="2"/>
        <v>10216.75</v>
      </c>
      <c r="O20" s="668">
        <f>SUM(O16:O19)</f>
        <v>50416.759999999995</v>
      </c>
      <c r="P20" s="669">
        <f>SUM(P16:P19)</f>
        <v>57411</v>
      </c>
    </row>
    <row r="21" spans="1:16" s="303" customFormat="1" x14ac:dyDescent="0.15">
      <c r="A21" s="402"/>
      <c r="B21" s="403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8"/>
      <c r="P21" s="406"/>
    </row>
    <row r="22" spans="1:16" s="306" customFormat="1" x14ac:dyDescent="0.15">
      <c r="A22" s="778" t="s">
        <v>576</v>
      </c>
      <c r="B22" s="779"/>
      <c r="C22" s="666">
        <f>C14-C20</f>
        <v>872.56</v>
      </c>
      <c r="D22" s="666">
        <f t="shared" ref="D22:P22" si="3">D14-D20</f>
        <v>1265.6399999999994</v>
      </c>
      <c r="E22" s="666">
        <f t="shared" si="3"/>
        <v>1580.63</v>
      </c>
      <c r="F22" s="666">
        <f t="shared" si="3"/>
        <v>1570.2599999999993</v>
      </c>
      <c r="G22" s="666">
        <f t="shared" si="3"/>
        <v>482.34999999999997</v>
      </c>
      <c r="H22" s="666">
        <f t="shared" si="3"/>
        <v>3540.119999999999</v>
      </c>
      <c r="I22" s="666">
        <f t="shared" si="3"/>
        <v>5437</v>
      </c>
      <c r="J22" s="666">
        <f t="shared" si="3"/>
        <v>5896.05</v>
      </c>
      <c r="K22" s="666">
        <f t="shared" si="3"/>
        <v>1677.25</v>
      </c>
      <c r="L22" s="666">
        <f t="shared" si="3"/>
        <v>5199.3</v>
      </c>
      <c r="M22" s="666">
        <f t="shared" si="3"/>
        <v>6011.9000000000005</v>
      </c>
      <c r="N22" s="666">
        <f t="shared" si="3"/>
        <v>9408.25</v>
      </c>
      <c r="O22" s="666">
        <f t="shared" si="3"/>
        <v>42941.310000000012</v>
      </c>
      <c r="P22" s="669">
        <f t="shared" si="3"/>
        <v>56589</v>
      </c>
    </row>
    <row r="23" spans="1:16" s="304" customFormat="1" ht="15" x14ac:dyDescent="0.2">
      <c r="A23" s="782" t="s">
        <v>384</v>
      </c>
      <c r="B23" s="783"/>
      <c r="C23" s="670">
        <f>C22/C14</f>
        <v>0.35298591389758649</v>
      </c>
      <c r="D23" s="670">
        <f t="shared" ref="D23:P23" si="4">D22/D14</f>
        <v>0.30022772559066313</v>
      </c>
      <c r="E23" s="670">
        <f t="shared" si="4"/>
        <v>0.59678619028381352</v>
      </c>
      <c r="F23" s="670">
        <f t="shared" si="4"/>
        <v>0.52166546515220469</v>
      </c>
      <c r="G23" s="670">
        <f t="shared" si="4"/>
        <v>0.50855588474068758</v>
      </c>
      <c r="H23" s="670">
        <f t="shared" si="4"/>
        <v>0.39694564047362746</v>
      </c>
      <c r="I23" s="670">
        <f t="shared" si="4"/>
        <v>0.4734000870700914</v>
      </c>
      <c r="J23" s="670">
        <f t="shared" si="4"/>
        <v>0.49692793931731988</v>
      </c>
      <c r="K23" s="670">
        <f t="shared" si="4"/>
        <v>0.65774509803921566</v>
      </c>
      <c r="L23" s="670">
        <f t="shared" si="4"/>
        <v>0.4372834314550042</v>
      </c>
      <c r="M23" s="670">
        <f t="shared" si="4"/>
        <v>0.43786598689002187</v>
      </c>
      <c r="N23" s="670">
        <f t="shared" si="4"/>
        <v>0.47940127388535031</v>
      </c>
      <c r="O23" s="670">
        <f t="shared" si="4"/>
        <v>0.45996355751570284</v>
      </c>
      <c r="P23" s="739">
        <f t="shared" si="4"/>
        <v>0.49639473684210528</v>
      </c>
    </row>
    <row r="24" spans="1:16" s="234" customFormat="1" x14ac:dyDescent="0.15">
      <c r="A24" s="402"/>
      <c r="B24" s="403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5"/>
      <c r="P24" s="406"/>
    </row>
    <row r="25" spans="1:16" x14ac:dyDescent="0.15">
      <c r="A25" s="740" t="s">
        <v>385</v>
      </c>
      <c r="B25" s="741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8"/>
      <c r="P25" s="742"/>
    </row>
    <row r="26" spans="1:16" x14ac:dyDescent="0.15">
      <c r="A26" s="710" t="s">
        <v>577</v>
      </c>
      <c r="B26" s="659">
        <v>6001</v>
      </c>
      <c r="C26" s="732">
        <v>424.56</v>
      </c>
      <c r="D26" s="732">
        <v>439.3</v>
      </c>
      <c r="E26" s="732">
        <v>439.3</v>
      </c>
      <c r="F26" s="732">
        <v>439.3</v>
      </c>
      <c r="G26" s="732">
        <v>439.3</v>
      </c>
      <c r="H26" s="732">
        <v>439.3</v>
      </c>
      <c r="I26" s="732">
        <v>439.88</v>
      </c>
      <c r="J26" s="732">
        <v>439.88</v>
      </c>
      <c r="K26" s="732">
        <v>439.88</v>
      </c>
      <c r="L26" s="732">
        <v>439.88</v>
      </c>
      <c r="M26" s="732">
        <v>439.88</v>
      </c>
      <c r="N26" s="732">
        <v>439.88</v>
      </c>
      <c r="O26" s="743">
        <f t="shared" ref="O26:O39" si="5">C26+D26+E26+F26+G26+H26+I26+J26+K26+L26+M26+N26</f>
        <v>5260.3400000000011</v>
      </c>
      <c r="P26" s="676">
        <v>5263.68</v>
      </c>
    </row>
    <row r="27" spans="1:16" x14ac:dyDescent="0.15">
      <c r="A27" s="710" t="s">
        <v>578</v>
      </c>
      <c r="B27" s="659">
        <v>6003</v>
      </c>
      <c r="C27" s="732">
        <v>898.27</v>
      </c>
      <c r="D27" s="732">
        <v>1085.4000000000001</v>
      </c>
      <c r="E27" s="732">
        <v>1395.7</v>
      </c>
      <c r="F27" s="732">
        <v>1601.28</v>
      </c>
      <c r="G27" s="732">
        <v>1210.25</v>
      </c>
      <c r="H27" s="732">
        <v>5238.18</v>
      </c>
      <c r="I27" s="732">
        <v>3800</v>
      </c>
      <c r="J27" s="732">
        <v>3550</v>
      </c>
      <c r="K27" s="732">
        <v>700</v>
      </c>
      <c r="L27" s="732">
        <v>3650</v>
      </c>
      <c r="M27" s="733">
        <v>2000</v>
      </c>
      <c r="N27" s="733">
        <v>4500</v>
      </c>
      <c r="O27" s="743">
        <f t="shared" si="5"/>
        <v>29629.08</v>
      </c>
      <c r="P27" s="676">
        <v>30600</v>
      </c>
    </row>
    <row r="28" spans="1:16" x14ac:dyDescent="0.15">
      <c r="A28" s="710" t="s">
        <v>579</v>
      </c>
      <c r="B28" s="659">
        <v>6006</v>
      </c>
      <c r="C28" s="732">
        <v>0</v>
      </c>
      <c r="D28" s="732">
        <v>0</v>
      </c>
      <c r="E28" s="732">
        <v>0</v>
      </c>
      <c r="F28" s="732">
        <v>0</v>
      </c>
      <c r="G28" s="732">
        <v>1000</v>
      </c>
      <c r="H28" s="732">
        <v>0</v>
      </c>
      <c r="I28" s="732">
        <v>0</v>
      </c>
      <c r="J28" s="732">
        <v>0</v>
      </c>
      <c r="K28" s="732">
        <v>1250</v>
      </c>
      <c r="L28" s="732">
        <v>0</v>
      </c>
      <c r="M28" s="733">
        <v>0</v>
      </c>
      <c r="N28" s="733">
        <v>1250</v>
      </c>
      <c r="O28" s="743">
        <f t="shared" si="5"/>
        <v>3500</v>
      </c>
      <c r="P28" s="676">
        <v>3500</v>
      </c>
    </row>
    <row r="29" spans="1:16" x14ac:dyDescent="0.15">
      <c r="A29" s="710" t="s">
        <v>580</v>
      </c>
      <c r="B29" s="659">
        <v>6010</v>
      </c>
      <c r="C29" s="732">
        <v>60</v>
      </c>
      <c r="D29" s="732">
        <v>60</v>
      </c>
      <c r="E29" s="732">
        <v>60</v>
      </c>
      <c r="F29" s="732">
        <v>60</v>
      </c>
      <c r="G29" s="732">
        <v>60</v>
      </c>
      <c r="H29" s="732">
        <v>60</v>
      </c>
      <c r="I29" s="732">
        <v>60</v>
      </c>
      <c r="J29" s="732">
        <v>60</v>
      </c>
      <c r="K29" s="732">
        <v>60</v>
      </c>
      <c r="L29" s="732">
        <v>60</v>
      </c>
      <c r="M29" s="732">
        <v>60</v>
      </c>
      <c r="N29" s="732">
        <v>60</v>
      </c>
      <c r="O29" s="743">
        <f t="shared" si="5"/>
        <v>720</v>
      </c>
      <c r="P29" s="676">
        <v>660</v>
      </c>
    </row>
    <row r="30" spans="1:16" x14ac:dyDescent="0.15">
      <c r="A30" s="710" t="s">
        <v>581</v>
      </c>
      <c r="B30" s="659">
        <v>6011</v>
      </c>
      <c r="C30" s="732">
        <v>76.94</v>
      </c>
      <c r="D30" s="732">
        <v>66.349999999999994</v>
      </c>
      <c r="E30" s="732">
        <v>61.03</v>
      </c>
      <c r="F30" s="732">
        <v>78.37</v>
      </c>
      <c r="G30" s="732">
        <v>49.43</v>
      </c>
      <c r="H30" s="732">
        <v>112.3</v>
      </c>
      <c r="I30" s="732">
        <v>120</v>
      </c>
      <c r="J30" s="732">
        <v>100</v>
      </c>
      <c r="K30" s="732">
        <v>40</v>
      </c>
      <c r="L30" s="732">
        <v>125</v>
      </c>
      <c r="M30" s="733">
        <v>105</v>
      </c>
      <c r="N30" s="733">
        <v>225</v>
      </c>
      <c r="O30" s="743">
        <f t="shared" si="5"/>
        <v>1159.42</v>
      </c>
      <c r="P30" s="676">
        <v>1344</v>
      </c>
    </row>
    <row r="31" spans="1:16" x14ac:dyDescent="0.15">
      <c r="A31" s="710" t="s">
        <v>582</v>
      </c>
      <c r="B31" s="659">
        <v>6104</v>
      </c>
      <c r="C31" s="732">
        <v>0</v>
      </c>
      <c r="D31" s="732">
        <v>220</v>
      </c>
      <c r="E31" s="732">
        <v>0</v>
      </c>
      <c r="F31" s="732">
        <v>0</v>
      </c>
      <c r="G31" s="732">
        <v>15.59</v>
      </c>
      <c r="H31" s="732">
        <v>220</v>
      </c>
      <c r="I31" s="732">
        <v>150</v>
      </c>
      <c r="J31" s="732">
        <v>150</v>
      </c>
      <c r="K31" s="732">
        <v>150</v>
      </c>
      <c r="L31" s="732">
        <v>150</v>
      </c>
      <c r="M31" s="732">
        <v>150</v>
      </c>
      <c r="N31" s="732">
        <v>150</v>
      </c>
      <c r="O31" s="743">
        <f t="shared" si="5"/>
        <v>1355.5900000000001</v>
      </c>
      <c r="P31" s="676">
        <v>1800</v>
      </c>
    </row>
    <row r="32" spans="1:16" x14ac:dyDescent="0.15">
      <c r="A32" s="710" t="s">
        <v>583</v>
      </c>
      <c r="B32" s="659">
        <v>6106</v>
      </c>
      <c r="C32" s="732">
        <v>0</v>
      </c>
      <c r="D32" s="732">
        <v>0</v>
      </c>
      <c r="E32" s="732">
        <v>0</v>
      </c>
      <c r="F32" s="732">
        <v>0</v>
      </c>
      <c r="G32" s="732">
        <v>0</v>
      </c>
      <c r="H32" s="732">
        <v>0</v>
      </c>
      <c r="I32" s="732">
        <v>0</v>
      </c>
      <c r="J32" s="732">
        <v>0</v>
      </c>
      <c r="K32" s="732">
        <v>0</v>
      </c>
      <c r="L32" s="732">
        <v>0</v>
      </c>
      <c r="M32" s="733">
        <v>10</v>
      </c>
      <c r="N32" s="733">
        <v>10</v>
      </c>
      <c r="O32" s="743">
        <f t="shared" si="5"/>
        <v>20</v>
      </c>
      <c r="P32" s="676">
        <v>85</v>
      </c>
    </row>
    <row r="33" spans="1:19" x14ac:dyDescent="0.15">
      <c r="A33" s="710" t="s">
        <v>269</v>
      </c>
      <c r="B33" s="659">
        <v>6109</v>
      </c>
      <c r="C33" s="732">
        <v>57.75</v>
      </c>
      <c r="D33" s="732">
        <v>0</v>
      </c>
      <c r="E33" s="732">
        <v>0</v>
      </c>
      <c r="F33" s="732">
        <v>0</v>
      </c>
      <c r="G33" s="732">
        <v>4.75</v>
      </c>
      <c r="H33" s="732">
        <v>0</v>
      </c>
      <c r="I33" s="732">
        <v>20</v>
      </c>
      <c r="J33" s="732">
        <v>20</v>
      </c>
      <c r="K33" s="732">
        <v>20</v>
      </c>
      <c r="L33" s="732">
        <v>20</v>
      </c>
      <c r="M33" s="732">
        <v>20</v>
      </c>
      <c r="N33" s="732">
        <v>20</v>
      </c>
      <c r="O33" s="743">
        <f t="shared" si="5"/>
        <v>182.5</v>
      </c>
      <c r="P33" s="676">
        <v>240</v>
      </c>
    </row>
    <row r="34" spans="1:19" x14ac:dyDescent="0.15">
      <c r="A34" s="710" t="s">
        <v>584</v>
      </c>
      <c r="B34" s="659">
        <v>6121</v>
      </c>
      <c r="C34" s="732">
        <v>0</v>
      </c>
      <c r="D34" s="732">
        <v>0</v>
      </c>
      <c r="E34" s="732">
        <v>0</v>
      </c>
      <c r="F34" s="732">
        <v>0</v>
      </c>
      <c r="G34" s="732">
        <v>0</v>
      </c>
      <c r="H34" s="732">
        <v>0</v>
      </c>
      <c r="I34" s="732">
        <v>20</v>
      </c>
      <c r="J34" s="732">
        <v>120</v>
      </c>
      <c r="K34" s="732">
        <v>120</v>
      </c>
      <c r="L34" s="732">
        <v>120</v>
      </c>
      <c r="M34" s="733">
        <v>120</v>
      </c>
      <c r="N34" s="733">
        <v>120</v>
      </c>
      <c r="O34" s="743">
        <f t="shared" si="5"/>
        <v>620</v>
      </c>
      <c r="P34" s="676">
        <v>1140</v>
      </c>
    </row>
    <row r="35" spans="1:19" x14ac:dyDescent="0.15">
      <c r="A35" s="710" t="s">
        <v>271</v>
      </c>
      <c r="B35" s="659">
        <v>6122</v>
      </c>
      <c r="C35" s="732">
        <v>36.39</v>
      </c>
      <c r="D35" s="732">
        <v>36.39</v>
      </c>
      <c r="E35" s="732">
        <v>40.49</v>
      </c>
      <c r="F35" s="732">
        <v>40.49</v>
      </c>
      <c r="G35" s="732">
        <v>40.49</v>
      </c>
      <c r="H35" s="732">
        <v>40.49</v>
      </c>
      <c r="I35" s="732">
        <v>40</v>
      </c>
      <c r="J35" s="732">
        <v>40</v>
      </c>
      <c r="K35" s="732">
        <v>40</v>
      </c>
      <c r="L35" s="732">
        <v>40</v>
      </c>
      <c r="M35" s="732">
        <v>40</v>
      </c>
      <c r="N35" s="732">
        <v>40</v>
      </c>
      <c r="O35" s="743">
        <f t="shared" si="5"/>
        <v>474.74</v>
      </c>
      <c r="P35" s="676">
        <v>600</v>
      </c>
      <c r="Q35" s="223" t="s">
        <v>372</v>
      </c>
    </row>
    <row r="36" spans="1:19" x14ac:dyDescent="0.15">
      <c r="A36" s="710" t="s">
        <v>585</v>
      </c>
      <c r="B36" s="659">
        <v>6132</v>
      </c>
      <c r="C36" s="732">
        <v>240</v>
      </c>
      <c r="D36" s="732">
        <v>0</v>
      </c>
      <c r="E36" s="732">
        <v>0</v>
      </c>
      <c r="F36" s="732">
        <v>0</v>
      </c>
      <c r="G36" s="732">
        <v>0</v>
      </c>
      <c r="H36" s="732">
        <v>0</v>
      </c>
      <c r="I36" s="732">
        <v>100</v>
      </c>
      <c r="J36" s="732">
        <v>100</v>
      </c>
      <c r="K36" s="732">
        <v>100</v>
      </c>
      <c r="L36" s="732">
        <v>100</v>
      </c>
      <c r="M36" s="732">
        <v>100</v>
      </c>
      <c r="N36" s="732">
        <v>100</v>
      </c>
      <c r="O36" s="743">
        <f t="shared" si="5"/>
        <v>840</v>
      </c>
      <c r="P36" s="676">
        <v>1200</v>
      </c>
      <c r="S36" s="223" t="s">
        <v>372</v>
      </c>
    </row>
    <row r="37" spans="1:19" x14ac:dyDescent="0.15">
      <c r="A37" s="710" t="s">
        <v>586</v>
      </c>
      <c r="B37" s="659">
        <v>6139</v>
      </c>
      <c r="C37" s="732">
        <v>0</v>
      </c>
      <c r="D37" s="732">
        <v>0</v>
      </c>
      <c r="E37" s="732">
        <v>0</v>
      </c>
      <c r="F37" s="732">
        <v>0</v>
      </c>
      <c r="G37" s="732">
        <v>0</v>
      </c>
      <c r="H37" s="732">
        <v>0</v>
      </c>
      <c r="I37" s="732">
        <v>10</v>
      </c>
      <c r="J37" s="732">
        <v>10</v>
      </c>
      <c r="K37" s="732">
        <v>10</v>
      </c>
      <c r="L37" s="732">
        <v>10</v>
      </c>
      <c r="M37" s="732">
        <v>10</v>
      </c>
      <c r="N37" s="732">
        <v>10</v>
      </c>
      <c r="O37" s="743">
        <f t="shared" si="5"/>
        <v>60</v>
      </c>
      <c r="P37" s="676">
        <v>120</v>
      </c>
    </row>
    <row r="38" spans="1:19" x14ac:dyDescent="0.15">
      <c r="A38" s="710" t="s">
        <v>587</v>
      </c>
      <c r="B38" s="659">
        <v>6152</v>
      </c>
      <c r="C38" s="732">
        <v>0</v>
      </c>
      <c r="D38" s="732">
        <v>0</v>
      </c>
      <c r="E38" s="732">
        <v>0</v>
      </c>
      <c r="F38" s="732">
        <v>0</v>
      </c>
      <c r="G38" s="732">
        <v>0</v>
      </c>
      <c r="H38" s="732">
        <v>4306.41</v>
      </c>
      <c r="I38" s="732">
        <v>0</v>
      </c>
      <c r="J38" s="732">
        <v>0</v>
      </c>
      <c r="K38" s="732">
        <v>0</v>
      </c>
      <c r="L38" s="732">
        <v>0</v>
      </c>
      <c r="M38" s="733">
        <v>0</v>
      </c>
      <c r="N38" s="733">
        <v>0</v>
      </c>
      <c r="O38" s="743">
        <f t="shared" si="5"/>
        <v>4306.41</v>
      </c>
      <c r="P38" s="676">
        <v>4350</v>
      </c>
    </row>
    <row r="39" spans="1:19" s="309" customFormat="1" x14ac:dyDescent="0.15">
      <c r="A39" s="710" t="s">
        <v>588</v>
      </c>
      <c r="B39" s="659">
        <v>6510</v>
      </c>
      <c r="C39" s="732">
        <v>0</v>
      </c>
      <c r="D39" s="732">
        <v>0</v>
      </c>
      <c r="E39" s="732">
        <v>0</v>
      </c>
      <c r="F39" s="732">
        <v>0</v>
      </c>
      <c r="G39" s="732">
        <v>0</v>
      </c>
      <c r="H39" s="732">
        <v>0</v>
      </c>
      <c r="I39" s="732">
        <v>136</v>
      </c>
      <c r="J39" s="732">
        <v>0</v>
      </c>
      <c r="K39" s="732">
        <v>0</v>
      </c>
      <c r="L39" s="732">
        <v>0</v>
      </c>
      <c r="M39" s="733">
        <v>0</v>
      </c>
      <c r="N39" s="733">
        <v>250</v>
      </c>
      <c r="O39" s="743">
        <f t="shared" si="5"/>
        <v>386</v>
      </c>
      <c r="P39" s="676">
        <v>500</v>
      </c>
    </row>
    <row r="40" spans="1:19" x14ac:dyDescent="0.15">
      <c r="A40" s="778" t="s">
        <v>209</v>
      </c>
      <c r="B40" s="778"/>
      <c r="C40" s="744">
        <f>SUM(C26:C39)</f>
        <v>1793.91</v>
      </c>
      <c r="D40" s="744">
        <f t="shared" ref="D40:H40" si="6">SUM(D26:D39)</f>
        <v>1907.44</v>
      </c>
      <c r="E40" s="744">
        <f t="shared" si="6"/>
        <v>1996.52</v>
      </c>
      <c r="F40" s="744">
        <f t="shared" si="6"/>
        <v>2219.4399999999996</v>
      </c>
      <c r="G40" s="744">
        <f t="shared" si="6"/>
        <v>2819.81</v>
      </c>
      <c r="H40" s="744">
        <f t="shared" si="6"/>
        <v>10416.68</v>
      </c>
      <c r="I40" s="744">
        <f>SUM(I26:I39)</f>
        <v>4895.88</v>
      </c>
      <c r="J40" s="744">
        <f t="shared" ref="J40:N40" si="7">SUM(J26:J39)</f>
        <v>4589.88</v>
      </c>
      <c r="K40" s="744">
        <f t="shared" si="7"/>
        <v>2929.88</v>
      </c>
      <c r="L40" s="744">
        <f t="shared" si="7"/>
        <v>4714.88</v>
      </c>
      <c r="M40" s="744">
        <f t="shared" si="7"/>
        <v>3054.88</v>
      </c>
      <c r="N40" s="744">
        <f t="shared" si="7"/>
        <v>7174.88</v>
      </c>
      <c r="O40" s="745">
        <f>SUM(O26:O39)</f>
        <v>48514.080000000002</v>
      </c>
      <c r="P40" s="676">
        <f>SUM(P26:P39)</f>
        <v>51402.68</v>
      </c>
    </row>
    <row r="41" spans="1:19" x14ac:dyDescent="0.15">
      <c r="A41" s="177"/>
      <c r="B41" s="17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178"/>
      <c r="P41" s="408"/>
    </row>
    <row r="42" spans="1:19" x14ac:dyDescent="0.15">
      <c r="A42" s="409" t="s">
        <v>28</v>
      </c>
      <c r="B42" s="409"/>
      <c r="C42" s="312">
        <f>C22-C40</f>
        <v>-921.35000000000014</v>
      </c>
      <c r="D42" s="312">
        <f t="shared" ref="D42:P42" si="8">D22-D40</f>
        <v>-641.80000000000064</v>
      </c>
      <c r="E42" s="312">
        <f t="shared" si="8"/>
        <v>-415.88999999999987</v>
      </c>
      <c r="F42" s="312">
        <f t="shared" si="8"/>
        <v>-649.18000000000029</v>
      </c>
      <c r="G42" s="312">
        <f t="shared" si="8"/>
        <v>-2337.46</v>
      </c>
      <c r="H42" s="312">
        <f t="shared" si="8"/>
        <v>-6876.5600000000013</v>
      </c>
      <c r="I42" s="312">
        <f t="shared" si="8"/>
        <v>541.11999999999989</v>
      </c>
      <c r="J42" s="312">
        <f t="shared" si="8"/>
        <v>1306.17</v>
      </c>
      <c r="K42" s="312">
        <f t="shared" si="8"/>
        <v>-1252.6300000000001</v>
      </c>
      <c r="L42" s="312">
        <f t="shared" si="8"/>
        <v>484.42000000000007</v>
      </c>
      <c r="M42" s="312">
        <f t="shared" si="8"/>
        <v>2957.0200000000004</v>
      </c>
      <c r="N42" s="312">
        <f t="shared" si="8"/>
        <v>2233.37</v>
      </c>
      <c r="O42" s="312">
        <f t="shared" si="8"/>
        <v>-5572.7699999999895</v>
      </c>
      <c r="P42" s="312">
        <f t="shared" si="8"/>
        <v>5186.32</v>
      </c>
    </row>
    <row r="43" spans="1:19" x14ac:dyDescent="0.15">
      <c r="F43" s="223"/>
      <c r="G43" s="223"/>
      <c r="L43" s="223"/>
      <c r="M43" s="223"/>
      <c r="N43" s="223"/>
      <c r="O43" s="224"/>
      <c r="P43" s="224"/>
    </row>
    <row r="44" spans="1:19" x14ac:dyDescent="0.15">
      <c r="D44" s="224"/>
      <c r="F44" s="313"/>
      <c r="G44" s="313"/>
      <c r="H44" s="313"/>
      <c r="L44" s="223"/>
      <c r="M44" s="223"/>
      <c r="N44" s="223"/>
      <c r="O44" s="224"/>
      <c r="P44" s="224"/>
    </row>
    <row r="45" spans="1:19" x14ac:dyDescent="0.15">
      <c r="A45" s="208"/>
      <c r="L45" s="223"/>
      <c r="M45" s="223"/>
      <c r="N45" s="223"/>
      <c r="O45" s="224"/>
      <c r="P45" s="224"/>
    </row>
    <row r="46" spans="1:19" x14ac:dyDescent="0.15">
      <c r="A46" s="314"/>
      <c r="B46" s="234"/>
      <c r="L46" s="223"/>
      <c r="M46" s="223"/>
      <c r="N46" s="223"/>
      <c r="O46" s="224"/>
      <c r="P46" s="224"/>
    </row>
    <row r="47" spans="1:19" ht="15" x14ac:dyDescent="0.15">
      <c r="A47" s="532"/>
      <c r="B47" s="533"/>
      <c r="L47" s="223"/>
      <c r="M47" s="223"/>
      <c r="N47" s="223"/>
      <c r="O47" s="224"/>
      <c r="P47" s="224"/>
    </row>
    <row r="48" spans="1:19" ht="15" x14ac:dyDescent="0.15">
      <c r="A48" s="317"/>
      <c r="B48" s="313"/>
      <c r="L48" s="223"/>
      <c r="M48" s="223"/>
      <c r="N48" s="223"/>
      <c r="O48" s="224"/>
      <c r="P48" s="224"/>
    </row>
    <row r="49" spans="1:16" ht="15" x14ac:dyDescent="0.15">
      <c r="A49" s="317"/>
      <c r="B49" s="313"/>
      <c r="L49" s="223"/>
      <c r="M49" s="223"/>
      <c r="N49" s="223"/>
      <c r="O49" s="224"/>
      <c r="P49" s="224"/>
    </row>
    <row r="50" spans="1:16" ht="15" x14ac:dyDescent="0.15">
      <c r="A50" s="317"/>
      <c r="B50" s="313"/>
      <c r="L50" s="223"/>
      <c r="M50" s="223"/>
      <c r="N50" s="223"/>
      <c r="O50" s="224"/>
      <c r="P50" s="224"/>
    </row>
    <row r="51" spans="1:16" ht="15" x14ac:dyDescent="0.15">
      <c r="A51" s="317"/>
      <c r="B51" s="313"/>
      <c r="L51" s="223"/>
      <c r="M51" s="223"/>
      <c r="N51" s="223"/>
      <c r="O51" s="224"/>
      <c r="P51" s="224"/>
    </row>
    <row r="52" spans="1:16" ht="15" x14ac:dyDescent="0.15">
      <c r="A52" s="317"/>
      <c r="B52" s="313"/>
      <c r="L52" s="223"/>
      <c r="M52" s="223"/>
      <c r="N52" s="223"/>
      <c r="O52" s="224"/>
      <c r="P52" s="224"/>
    </row>
    <row r="53" spans="1:16" x14ac:dyDescent="0.15">
      <c r="L53" s="223"/>
      <c r="M53" s="223"/>
      <c r="N53" s="223"/>
      <c r="O53" s="224"/>
      <c r="P53" s="224"/>
    </row>
    <row r="54" spans="1:16" x14ac:dyDescent="0.15">
      <c r="C54" s="234"/>
      <c r="D54" s="236"/>
      <c r="E54" s="234"/>
      <c r="F54" s="44"/>
      <c r="G54" s="174"/>
      <c r="H54" s="44"/>
      <c r="L54" s="223"/>
      <c r="M54" s="223"/>
      <c r="N54" s="223"/>
      <c r="O54" s="224"/>
      <c r="P54" s="224"/>
    </row>
    <row r="55" spans="1:16" x14ac:dyDescent="0.15">
      <c r="D55" s="224"/>
      <c r="F55" s="44"/>
      <c r="G55" s="174"/>
      <c r="H55" s="143"/>
      <c r="L55" s="223"/>
      <c r="M55" s="223"/>
      <c r="N55" s="223"/>
      <c r="O55" s="224"/>
      <c r="P55" s="224"/>
    </row>
    <row r="56" spans="1:16" x14ac:dyDescent="0.15">
      <c r="C56" s="307"/>
      <c r="D56" s="361"/>
      <c r="E56" s="307"/>
      <c r="F56" s="362"/>
      <c r="G56" s="363"/>
      <c r="H56" s="362"/>
      <c r="I56" s="307"/>
      <c r="J56" s="307"/>
      <c r="K56" s="307"/>
      <c r="L56" s="307"/>
      <c r="M56" s="223"/>
      <c r="N56" s="223"/>
      <c r="O56" s="224"/>
      <c r="P56" s="224"/>
    </row>
    <row r="57" spans="1:16" x14ac:dyDescent="0.15">
      <c r="D57" s="224"/>
      <c r="F57" s="44"/>
      <c r="G57" s="174"/>
      <c r="H57" s="44"/>
      <c r="L57" s="223"/>
      <c r="M57" s="223"/>
      <c r="N57" s="223"/>
      <c r="O57" s="224"/>
    </row>
    <row r="58" spans="1:16" x14ac:dyDescent="0.15">
      <c r="D58" s="224"/>
      <c r="F58" s="44"/>
      <c r="G58" s="174"/>
      <c r="H58" s="44"/>
      <c r="L58" s="223"/>
      <c r="M58" s="223"/>
      <c r="N58" s="223"/>
      <c r="O58" s="224"/>
    </row>
    <row r="59" spans="1:16" x14ac:dyDescent="0.15">
      <c r="C59" s="307"/>
      <c r="D59" s="361"/>
      <c r="E59" s="307"/>
      <c r="F59" s="362"/>
      <c r="G59" s="363"/>
      <c r="H59" s="362"/>
      <c r="L59" s="223"/>
      <c r="M59" s="223"/>
      <c r="N59" s="223"/>
      <c r="O59" s="224"/>
    </row>
    <row r="60" spans="1:16" x14ac:dyDescent="0.15">
      <c r="D60" s="224"/>
      <c r="F60" s="44"/>
      <c r="G60" s="174"/>
      <c r="H60" s="44"/>
      <c r="L60" s="223"/>
      <c r="M60" s="223"/>
      <c r="N60" s="223"/>
      <c r="O60" s="224"/>
    </row>
    <row r="61" spans="1:16" x14ac:dyDescent="0.15">
      <c r="D61" s="224"/>
      <c r="F61" s="44"/>
      <c r="G61" s="174"/>
      <c r="H61" s="44"/>
      <c r="L61" s="223"/>
      <c r="M61" s="223"/>
      <c r="N61" s="223"/>
      <c r="O61" s="224"/>
    </row>
    <row r="62" spans="1:16" x14ac:dyDescent="0.15">
      <c r="A62" s="318"/>
      <c r="B62" s="234"/>
      <c r="D62" s="224"/>
      <c r="F62" s="44"/>
      <c r="G62" s="174"/>
      <c r="H62" s="44"/>
      <c r="L62" s="223"/>
      <c r="M62" s="223"/>
      <c r="N62" s="223"/>
      <c r="O62" s="224"/>
    </row>
    <row r="63" spans="1:16" x14ac:dyDescent="0.15">
      <c r="A63" s="208"/>
      <c r="D63" s="224"/>
      <c r="F63" s="313"/>
      <c r="G63" s="313"/>
      <c r="H63" s="313"/>
      <c r="L63" s="223"/>
      <c r="M63" s="223"/>
      <c r="N63" s="223"/>
      <c r="O63" s="224"/>
    </row>
    <row r="64" spans="1:16" x14ac:dyDescent="0.15">
      <c r="A64" s="360"/>
      <c r="B64" s="307"/>
      <c r="D64" s="224"/>
      <c r="F64" s="313"/>
      <c r="G64" s="313"/>
      <c r="H64" s="313"/>
      <c r="L64" s="223"/>
      <c r="M64" s="223"/>
      <c r="N64" s="223"/>
      <c r="O64" s="224"/>
    </row>
    <row r="65" spans="1:15" x14ac:dyDescent="0.15">
      <c r="A65" s="208"/>
      <c r="D65" s="224"/>
      <c r="F65" s="313"/>
      <c r="G65" s="313"/>
      <c r="H65" s="313"/>
      <c r="L65" s="223"/>
      <c r="M65" s="223"/>
      <c r="N65" s="223"/>
      <c r="O65" s="224"/>
    </row>
    <row r="66" spans="1:15" x14ac:dyDescent="0.15">
      <c r="A66" s="208"/>
      <c r="D66" s="224"/>
      <c r="F66" s="313"/>
      <c r="G66" s="313"/>
      <c r="H66" s="313"/>
      <c r="L66" s="223"/>
      <c r="M66" s="223"/>
      <c r="N66" s="223"/>
      <c r="O66" s="224"/>
    </row>
    <row r="67" spans="1:15" x14ac:dyDescent="0.15">
      <c r="A67" s="360"/>
      <c r="B67" s="307"/>
      <c r="D67" s="224"/>
      <c r="F67" s="313"/>
      <c r="G67" s="313"/>
      <c r="H67" s="313"/>
      <c r="L67" s="223"/>
      <c r="M67" s="223"/>
      <c r="N67" s="223"/>
      <c r="O67" s="224"/>
    </row>
    <row r="68" spans="1:15" x14ac:dyDescent="0.15">
      <c r="A68" s="208"/>
      <c r="C68" s="316"/>
      <c r="D68" s="320"/>
      <c r="E68" s="316"/>
      <c r="F68" s="315"/>
      <c r="G68" s="313"/>
      <c r="H68" s="313"/>
      <c r="L68" s="223"/>
      <c r="M68" s="223"/>
      <c r="N68" s="223"/>
      <c r="O68" s="224"/>
    </row>
    <row r="69" spans="1:15" x14ac:dyDescent="0.15">
      <c r="A69" s="208"/>
      <c r="D69" s="224"/>
      <c r="F69" s="313"/>
      <c r="G69" s="313"/>
      <c r="H69" s="313"/>
      <c r="L69" s="223"/>
      <c r="M69" s="223"/>
      <c r="N69" s="223"/>
      <c r="O69" s="224"/>
    </row>
    <row r="70" spans="1:15" x14ac:dyDescent="0.15">
      <c r="A70" s="208"/>
      <c r="D70" s="224"/>
      <c r="F70" s="313"/>
      <c r="G70" s="313"/>
      <c r="H70" s="313"/>
      <c r="L70" s="223"/>
      <c r="M70" s="223"/>
      <c r="N70" s="223"/>
      <c r="O70" s="224"/>
    </row>
    <row r="71" spans="1:15" x14ac:dyDescent="0.15">
      <c r="A71" s="208"/>
      <c r="D71" s="224"/>
      <c r="F71" s="313"/>
      <c r="G71" s="313"/>
      <c r="H71" s="313"/>
      <c r="L71" s="223"/>
      <c r="M71" s="223"/>
      <c r="N71" s="223"/>
      <c r="O71" s="224"/>
    </row>
    <row r="72" spans="1:15" x14ac:dyDescent="0.15">
      <c r="A72" s="208"/>
      <c r="C72" s="324"/>
      <c r="D72" s="224"/>
      <c r="F72" s="313"/>
      <c r="G72" s="313"/>
      <c r="H72" s="313"/>
      <c r="L72" s="223"/>
      <c r="M72" s="223"/>
      <c r="N72" s="223"/>
      <c r="O72" s="224"/>
    </row>
    <row r="73" spans="1:15" x14ac:dyDescent="0.15">
      <c r="A73" s="208"/>
      <c r="D73" s="224"/>
      <c r="F73" s="313"/>
      <c r="G73" s="313"/>
      <c r="H73" s="313"/>
      <c r="L73" s="223"/>
      <c r="M73" s="223"/>
      <c r="N73" s="223"/>
      <c r="O73" s="224"/>
    </row>
    <row r="74" spans="1:15" ht="15" x14ac:dyDescent="0.2">
      <c r="A74" s="208"/>
      <c r="C74" s="326"/>
      <c r="D74" s="326"/>
      <c r="E74" s="326"/>
      <c r="F74" s="327"/>
      <c r="G74" s="327"/>
      <c r="H74" s="313"/>
      <c r="L74" s="223"/>
      <c r="M74" s="223"/>
      <c r="N74" s="223"/>
      <c r="O74" s="224"/>
    </row>
    <row r="75" spans="1:15" x14ac:dyDescent="0.15">
      <c r="A75" s="208"/>
    </row>
    <row r="76" spans="1:15" x14ac:dyDescent="0.15">
      <c r="A76" s="319"/>
      <c r="B76" s="316"/>
    </row>
    <row r="77" spans="1:15" x14ac:dyDescent="0.15">
      <c r="A77" s="208"/>
    </row>
    <row r="78" spans="1:15" x14ac:dyDescent="0.15">
      <c r="A78" s="208"/>
    </row>
    <row r="79" spans="1:15" x14ac:dyDescent="0.15">
      <c r="A79" s="208"/>
    </row>
    <row r="80" spans="1:15" x14ac:dyDescent="0.15">
      <c r="A80" s="323"/>
      <c r="B80" s="324"/>
    </row>
    <row r="81" spans="1:2" x14ac:dyDescent="0.15">
      <c r="A81" s="325"/>
    </row>
    <row r="82" spans="1:2" x14ac:dyDescent="0.15">
      <c r="A82" s="326"/>
      <c r="B82" s="326"/>
    </row>
  </sheetData>
  <mergeCells count="8">
    <mergeCell ref="O3:O4"/>
    <mergeCell ref="P3:P4"/>
    <mergeCell ref="A40:B40"/>
    <mergeCell ref="A3:N3"/>
    <mergeCell ref="A14:B14"/>
    <mergeCell ref="A20:B20"/>
    <mergeCell ref="A22:B22"/>
    <mergeCell ref="A23:B23"/>
  </mergeCells>
  <pageMargins left="0.75" right="0.75" top="1" bottom="1" header="0.5" footer="0.5"/>
  <pageSetup scale="6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pageSetUpPr fitToPage="1"/>
  </sheetPr>
  <dimension ref="A1:P531"/>
  <sheetViews>
    <sheetView workbookViewId="0">
      <pane xSplit="1" topLeftCell="B1" activePane="topRight" state="frozen"/>
      <selection pane="topRight" activeCell="G37" sqref="G37"/>
    </sheetView>
  </sheetViews>
  <sheetFormatPr baseColWidth="10" defaultColWidth="9.1640625" defaultRowHeight="13" x14ac:dyDescent="0.15"/>
  <cols>
    <col min="1" max="1" width="29.33203125" style="223" customWidth="1"/>
    <col min="2" max="2" width="12.5" style="223" customWidth="1"/>
    <col min="3" max="5" width="9.1640625" style="359" customWidth="1"/>
    <col min="6" max="6" width="9.1640625" style="224" customWidth="1"/>
    <col min="7" max="7" width="11.5" style="224" customWidth="1"/>
    <col min="8" max="8" width="9.1640625" style="223" customWidth="1"/>
    <col min="9" max="11" width="9.1640625" style="359" customWidth="1"/>
    <col min="12" max="12" width="11" style="224" customWidth="1"/>
    <col min="13" max="13" width="10" style="224" customWidth="1"/>
    <col min="14" max="14" width="9.1640625" style="223" customWidth="1"/>
    <col min="15" max="15" width="13" style="223" customWidth="1"/>
    <col min="16" max="16" width="14.33203125" style="223" customWidth="1"/>
    <col min="17" max="16384" width="9.1640625" style="223"/>
  </cols>
  <sheetData>
    <row r="1" spans="1:16" x14ac:dyDescent="0.15">
      <c r="A1" s="177" t="s">
        <v>589</v>
      </c>
      <c r="B1" s="177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178"/>
      <c r="P1" s="178"/>
    </row>
    <row r="2" spans="1:16" x14ac:dyDescent="0.15">
      <c r="A2" s="177" t="s">
        <v>590</v>
      </c>
      <c r="B2" s="177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178"/>
      <c r="P2" s="178"/>
    </row>
    <row r="3" spans="1:16" x14ac:dyDescent="0.15">
      <c r="A3" s="177"/>
      <c r="B3" s="177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178"/>
      <c r="P3" s="178"/>
    </row>
    <row r="4" spans="1:16" x14ac:dyDescent="0.15">
      <c r="A4" s="777"/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4" t="s">
        <v>591</v>
      </c>
      <c r="P4" s="774" t="s">
        <v>592</v>
      </c>
    </row>
    <row r="5" spans="1:16" s="225" customFormat="1" ht="22" x14ac:dyDescent="0.15">
      <c r="A5" s="390" t="s">
        <v>170</v>
      </c>
      <c r="B5" s="391" t="s">
        <v>171</v>
      </c>
      <c r="C5" s="411" t="s">
        <v>362</v>
      </c>
      <c r="D5" s="411" t="s">
        <v>593</v>
      </c>
      <c r="E5" s="411" t="s">
        <v>594</v>
      </c>
      <c r="F5" s="411" t="s">
        <v>404</v>
      </c>
      <c r="G5" s="411" t="s">
        <v>366</v>
      </c>
      <c r="H5" s="411" t="s">
        <v>367</v>
      </c>
      <c r="I5" s="411" t="s">
        <v>178</v>
      </c>
      <c r="J5" s="411" t="s">
        <v>179</v>
      </c>
      <c r="K5" s="411" t="s">
        <v>180</v>
      </c>
      <c r="L5" s="411" t="s">
        <v>181</v>
      </c>
      <c r="M5" s="411" t="s">
        <v>182</v>
      </c>
      <c r="N5" s="411" t="s">
        <v>183</v>
      </c>
      <c r="O5" s="759"/>
      <c r="P5" s="759"/>
    </row>
    <row r="6" spans="1:16" s="231" customFormat="1" x14ac:dyDescent="0.15">
      <c r="A6" s="394" t="s">
        <v>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6"/>
      <c r="P6" s="396"/>
    </row>
    <row r="7" spans="1:16" s="231" customFormat="1" ht="11" x14ac:dyDescent="0.15">
      <c r="A7" s="746" t="s">
        <v>504</v>
      </c>
      <c r="B7" s="677">
        <v>5107</v>
      </c>
      <c r="C7" s="685">
        <v>0</v>
      </c>
      <c r="D7" s="685">
        <v>0</v>
      </c>
      <c r="E7" s="685">
        <v>0</v>
      </c>
      <c r="F7" s="685">
        <v>0</v>
      </c>
      <c r="G7" s="685">
        <v>0</v>
      </c>
      <c r="H7" s="685">
        <v>3150</v>
      </c>
      <c r="I7" s="685">
        <v>650</v>
      </c>
      <c r="J7" s="685">
        <v>650</v>
      </c>
      <c r="K7" s="685">
        <v>250</v>
      </c>
      <c r="L7" s="685">
        <v>400</v>
      </c>
      <c r="M7" s="685">
        <v>400</v>
      </c>
      <c r="N7" s="685">
        <v>1500</v>
      </c>
      <c r="O7" s="747">
        <f>C7+D7+E7+F7+G7+H7+I7+J7+K7+L7+M7+N7</f>
        <v>7000</v>
      </c>
      <c r="P7" s="669">
        <v>10350</v>
      </c>
    </row>
    <row r="8" spans="1:16" s="231" customFormat="1" ht="11" x14ac:dyDescent="0.15">
      <c r="A8" s="746" t="s">
        <v>595</v>
      </c>
      <c r="B8" s="677">
        <v>5110</v>
      </c>
      <c r="C8" s="685">
        <v>121.96</v>
      </c>
      <c r="D8" s="685">
        <v>109.78</v>
      </c>
      <c r="E8" s="685">
        <v>100.87</v>
      </c>
      <c r="F8" s="685">
        <v>47.83</v>
      </c>
      <c r="G8" s="685">
        <v>0</v>
      </c>
      <c r="H8" s="685">
        <v>819.78</v>
      </c>
      <c r="I8" s="685">
        <v>350</v>
      </c>
      <c r="J8" s="685">
        <v>225</v>
      </c>
      <c r="K8" s="685">
        <v>400</v>
      </c>
      <c r="L8" s="685">
        <v>250</v>
      </c>
      <c r="M8" s="685">
        <v>600</v>
      </c>
      <c r="N8" s="685">
        <v>0</v>
      </c>
      <c r="O8" s="747">
        <f>C8+D8+E8+F8+G8+H8+I8+J8+K8+L8+M8+N8</f>
        <v>3025.2200000000003</v>
      </c>
      <c r="P8" s="669">
        <v>3485</v>
      </c>
    </row>
    <row r="9" spans="1:16" s="231" customFormat="1" ht="11" x14ac:dyDescent="0.15">
      <c r="A9" s="746" t="s">
        <v>596</v>
      </c>
      <c r="B9" s="677">
        <v>5128</v>
      </c>
      <c r="C9" s="685">
        <v>0</v>
      </c>
      <c r="D9" s="685">
        <v>0</v>
      </c>
      <c r="E9" s="685">
        <v>0</v>
      </c>
      <c r="F9" s="685">
        <v>0</v>
      </c>
      <c r="G9" s="685">
        <v>0</v>
      </c>
      <c r="H9" s="685">
        <v>0</v>
      </c>
      <c r="I9" s="685">
        <v>0</v>
      </c>
      <c r="J9" s="685">
        <v>0</v>
      </c>
      <c r="K9" s="685">
        <v>0</v>
      </c>
      <c r="L9" s="685">
        <v>0</v>
      </c>
      <c r="M9" s="685">
        <v>2500</v>
      </c>
      <c r="N9" s="685">
        <v>0</v>
      </c>
      <c r="O9" s="747">
        <f>C9+D9+E9+F9+G9+H9+I9+J9+K9+L9+M9+N9</f>
        <v>2500</v>
      </c>
      <c r="P9" s="669">
        <v>2500</v>
      </c>
    </row>
    <row r="10" spans="1:16" s="356" customFormat="1" ht="12.75" customHeight="1" x14ac:dyDescent="0.15">
      <c r="A10" s="799" t="s">
        <v>101</v>
      </c>
      <c r="B10" s="800"/>
      <c r="C10" s="687">
        <f>SUM(C7:C9)</f>
        <v>121.96</v>
      </c>
      <c r="D10" s="687">
        <f t="shared" ref="D10:P10" si="0">SUM(D7:D9)</f>
        <v>109.78</v>
      </c>
      <c r="E10" s="687">
        <f t="shared" si="0"/>
        <v>100.87</v>
      </c>
      <c r="F10" s="687">
        <f t="shared" si="0"/>
        <v>47.83</v>
      </c>
      <c r="G10" s="687">
        <f t="shared" si="0"/>
        <v>0</v>
      </c>
      <c r="H10" s="687">
        <f t="shared" si="0"/>
        <v>3969.7799999999997</v>
      </c>
      <c r="I10" s="687">
        <f t="shared" si="0"/>
        <v>1000</v>
      </c>
      <c r="J10" s="687">
        <f t="shared" si="0"/>
        <v>875</v>
      </c>
      <c r="K10" s="687">
        <f t="shared" si="0"/>
        <v>650</v>
      </c>
      <c r="L10" s="687">
        <f t="shared" si="0"/>
        <v>650</v>
      </c>
      <c r="M10" s="687">
        <f t="shared" si="0"/>
        <v>3500</v>
      </c>
      <c r="N10" s="687">
        <f t="shared" si="0"/>
        <v>1500</v>
      </c>
      <c r="O10" s="687">
        <f t="shared" si="0"/>
        <v>12525.220000000001</v>
      </c>
      <c r="P10" s="669">
        <f t="shared" si="0"/>
        <v>16335</v>
      </c>
    </row>
    <row r="11" spans="1:16" s="225" customFormat="1" ht="11" x14ac:dyDescent="0.15">
      <c r="A11" s="412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392"/>
      <c r="P11" s="669"/>
    </row>
    <row r="12" spans="1:16" s="234" customFormat="1" x14ac:dyDescent="0.15">
      <c r="A12" s="409" t="s">
        <v>107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4"/>
      <c r="P12" s="748"/>
    </row>
    <row r="13" spans="1:16" s="234" customFormat="1" x14ac:dyDescent="0.15">
      <c r="A13" s="710" t="s">
        <v>267</v>
      </c>
      <c r="B13" s="749">
        <v>6006</v>
      </c>
      <c r="C13" s="733">
        <v>0</v>
      </c>
      <c r="D13" s="733">
        <v>0</v>
      </c>
      <c r="E13" s="733">
        <v>0</v>
      </c>
      <c r="F13" s="733">
        <v>0</v>
      </c>
      <c r="G13" s="733">
        <v>0</v>
      </c>
      <c r="H13" s="733">
        <v>0</v>
      </c>
      <c r="I13" s="750">
        <v>0</v>
      </c>
      <c r="J13" s="750">
        <v>0</v>
      </c>
      <c r="K13" s="750">
        <v>800</v>
      </c>
      <c r="L13" s="750">
        <v>0</v>
      </c>
      <c r="M13" s="750">
        <v>0</v>
      </c>
      <c r="N13" s="750">
        <v>0</v>
      </c>
      <c r="O13" s="751">
        <f t="shared" ref="O13:O21" si="1">C13+D13+E13+F13+G13+H13+I13+J13+K13+L13+M13+N13</f>
        <v>800</v>
      </c>
      <c r="P13" s="676">
        <v>3000</v>
      </c>
    </row>
    <row r="14" spans="1:16" s="234" customFormat="1" x14ac:dyDescent="0.15">
      <c r="A14" s="710" t="s">
        <v>597</v>
      </c>
      <c r="B14" s="749">
        <v>6008</v>
      </c>
      <c r="C14" s="724">
        <v>214.93</v>
      </c>
      <c r="D14" s="724">
        <v>58.93</v>
      </c>
      <c r="E14" s="724">
        <v>119.86</v>
      </c>
      <c r="F14" s="724">
        <v>0</v>
      </c>
      <c r="G14" s="724">
        <v>59.93</v>
      </c>
      <c r="H14" s="724">
        <v>173.65</v>
      </c>
      <c r="I14" s="724">
        <v>145</v>
      </c>
      <c r="J14" s="724">
        <v>65</v>
      </c>
      <c r="K14" s="724">
        <v>65</v>
      </c>
      <c r="L14" s="724">
        <v>225</v>
      </c>
      <c r="M14" s="750">
        <v>225</v>
      </c>
      <c r="N14" s="750">
        <v>350</v>
      </c>
      <c r="O14" s="751">
        <f t="shared" si="1"/>
        <v>1702.3000000000002</v>
      </c>
      <c r="P14" s="676">
        <v>2415</v>
      </c>
    </row>
    <row r="15" spans="1:16" s="234" customFormat="1" x14ac:dyDescent="0.15">
      <c r="A15" s="710" t="s">
        <v>598</v>
      </c>
      <c r="B15" s="749">
        <v>6202</v>
      </c>
      <c r="C15" s="724">
        <v>0</v>
      </c>
      <c r="D15" s="724">
        <v>0</v>
      </c>
      <c r="E15" s="724">
        <v>37.65</v>
      </c>
      <c r="F15" s="724">
        <v>0</v>
      </c>
      <c r="G15" s="724">
        <v>0</v>
      </c>
      <c r="H15" s="724">
        <v>0</v>
      </c>
      <c r="I15" s="724">
        <v>0</v>
      </c>
      <c r="J15" s="724">
        <v>0</v>
      </c>
      <c r="K15" s="724">
        <v>0</v>
      </c>
      <c r="L15" s="724">
        <v>0</v>
      </c>
      <c r="M15" s="750">
        <v>5000</v>
      </c>
      <c r="N15" s="750">
        <v>0</v>
      </c>
      <c r="O15" s="751">
        <f t="shared" si="1"/>
        <v>5037.6499999999996</v>
      </c>
      <c r="P15" s="676">
        <v>6000</v>
      </c>
    </row>
    <row r="16" spans="1:16" x14ac:dyDescent="0.15">
      <c r="A16" s="710" t="s">
        <v>599</v>
      </c>
      <c r="B16" s="749">
        <v>6500</v>
      </c>
      <c r="C16" s="724">
        <v>0</v>
      </c>
      <c r="D16" s="724">
        <v>0</v>
      </c>
      <c r="E16" s="724">
        <v>0</v>
      </c>
      <c r="F16" s="724">
        <v>107.5</v>
      </c>
      <c r="G16" s="724">
        <v>163</v>
      </c>
      <c r="H16" s="724">
        <v>0</v>
      </c>
      <c r="I16" s="724">
        <v>150</v>
      </c>
      <c r="J16" s="724">
        <v>150</v>
      </c>
      <c r="K16" s="724">
        <v>0</v>
      </c>
      <c r="L16" s="724">
        <v>150</v>
      </c>
      <c r="M16" s="750">
        <v>150</v>
      </c>
      <c r="N16" s="750">
        <v>150</v>
      </c>
      <c r="O16" s="751">
        <f t="shared" si="1"/>
        <v>1020.5</v>
      </c>
      <c r="P16" s="676">
        <v>300</v>
      </c>
    </row>
    <row r="17" spans="1:16" x14ac:dyDescent="0.15">
      <c r="A17" s="710" t="s">
        <v>600</v>
      </c>
      <c r="B17" s="749">
        <v>6501</v>
      </c>
      <c r="C17" s="724">
        <v>1200</v>
      </c>
      <c r="D17" s="724">
        <v>0</v>
      </c>
      <c r="E17" s="724">
        <v>0</v>
      </c>
      <c r="F17" s="724">
        <v>0</v>
      </c>
      <c r="G17" s="724">
        <v>0</v>
      </c>
      <c r="H17" s="724">
        <v>2050</v>
      </c>
      <c r="I17" s="724">
        <v>250</v>
      </c>
      <c r="J17" s="724">
        <v>0</v>
      </c>
      <c r="K17" s="724">
        <v>0</v>
      </c>
      <c r="L17" s="724">
        <v>400</v>
      </c>
      <c r="M17" s="750">
        <v>400</v>
      </c>
      <c r="N17" s="750">
        <v>1800</v>
      </c>
      <c r="O17" s="751">
        <f t="shared" si="1"/>
        <v>6100</v>
      </c>
      <c r="P17" s="676">
        <v>7300</v>
      </c>
    </row>
    <row r="18" spans="1:16" x14ac:dyDescent="0.15">
      <c r="A18" s="710" t="s">
        <v>601</v>
      </c>
      <c r="B18" s="749">
        <v>6506</v>
      </c>
      <c r="C18" s="724">
        <v>0</v>
      </c>
      <c r="D18" s="724">
        <v>0</v>
      </c>
      <c r="E18" s="724">
        <v>0</v>
      </c>
      <c r="F18" s="724">
        <v>32</v>
      </c>
      <c r="G18" s="724">
        <v>0</v>
      </c>
      <c r="H18" s="724">
        <v>103.12</v>
      </c>
      <c r="I18" s="724">
        <v>50</v>
      </c>
      <c r="J18" s="724">
        <v>100</v>
      </c>
      <c r="K18" s="724">
        <v>50</v>
      </c>
      <c r="L18" s="724">
        <v>160</v>
      </c>
      <c r="M18" s="750">
        <v>100</v>
      </c>
      <c r="N18" s="750">
        <v>150</v>
      </c>
      <c r="O18" s="751">
        <f t="shared" si="1"/>
        <v>745.12</v>
      </c>
      <c r="P18" s="676">
        <v>1010</v>
      </c>
    </row>
    <row r="19" spans="1:16" x14ac:dyDescent="0.15">
      <c r="A19" s="710" t="s">
        <v>602</v>
      </c>
      <c r="B19" s="749">
        <v>6507</v>
      </c>
      <c r="C19" s="724">
        <v>33.520000000000003</v>
      </c>
      <c r="D19" s="724">
        <v>33.520000000000003</v>
      </c>
      <c r="E19" s="724">
        <v>33.520000000000003</v>
      </c>
      <c r="F19" s="724">
        <v>33.520000000000003</v>
      </c>
      <c r="G19" s="724">
        <v>33.520000000000003</v>
      </c>
      <c r="H19" s="724">
        <v>33.520000000000003</v>
      </c>
      <c r="I19" s="724">
        <v>40</v>
      </c>
      <c r="J19" s="724">
        <v>40</v>
      </c>
      <c r="K19" s="724">
        <v>40</v>
      </c>
      <c r="L19" s="724">
        <v>40</v>
      </c>
      <c r="M19" s="724">
        <v>40</v>
      </c>
      <c r="N19" s="724">
        <v>40</v>
      </c>
      <c r="O19" s="751">
        <f t="shared" si="1"/>
        <v>441.12</v>
      </c>
      <c r="P19" s="676">
        <v>720</v>
      </c>
    </row>
    <row r="20" spans="1:16" x14ac:dyDescent="0.15">
      <c r="A20" s="710" t="s">
        <v>603</v>
      </c>
      <c r="B20" s="749">
        <v>6515</v>
      </c>
      <c r="C20" s="724">
        <v>50</v>
      </c>
      <c r="D20" s="724">
        <v>0</v>
      </c>
      <c r="E20" s="724">
        <v>0</v>
      </c>
      <c r="F20" s="724">
        <v>0</v>
      </c>
      <c r="G20" s="724">
        <v>0</v>
      </c>
      <c r="H20" s="724">
        <v>75</v>
      </c>
      <c r="I20" s="724">
        <v>0</v>
      </c>
      <c r="J20" s="724">
        <v>0</v>
      </c>
      <c r="K20" s="724">
        <v>0</v>
      </c>
      <c r="L20" s="724">
        <v>0</v>
      </c>
      <c r="M20" s="750">
        <v>0</v>
      </c>
      <c r="N20" s="750">
        <v>120</v>
      </c>
      <c r="O20" s="751">
        <f t="shared" si="1"/>
        <v>245</v>
      </c>
      <c r="P20" s="676">
        <v>600</v>
      </c>
    </row>
    <row r="21" spans="1:16" x14ac:dyDescent="0.15">
      <c r="A21" s="710" t="s">
        <v>604</v>
      </c>
      <c r="B21" s="749">
        <v>6517</v>
      </c>
      <c r="C21" s="724">
        <v>200</v>
      </c>
      <c r="D21" s="724">
        <v>250</v>
      </c>
      <c r="E21" s="724">
        <v>250</v>
      </c>
      <c r="F21" s="724">
        <v>413.47</v>
      </c>
      <c r="G21" s="724">
        <v>288.02999999999997</v>
      </c>
      <c r="H21" s="724">
        <v>265.38</v>
      </c>
      <c r="I21" s="724">
        <v>300</v>
      </c>
      <c r="J21" s="724">
        <v>300</v>
      </c>
      <c r="K21" s="724">
        <v>0</v>
      </c>
      <c r="L21" s="724">
        <v>300</v>
      </c>
      <c r="M21" s="750">
        <v>250</v>
      </c>
      <c r="N21" s="750">
        <v>300</v>
      </c>
      <c r="O21" s="751">
        <f t="shared" si="1"/>
        <v>3116.88</v>
      </c>
      <c r="P21" s="676">
        <v>3375</v>
      </c>
    </row>
    <row r="22" spans="1:16" s="309" customFormat="1" ht="12.75" customHeight="1" x14ac:dyDescent="0.15">
      <c r="A22" s="799" t="s">
        <v>209</v>
      </c>
      <c r="B22" s="799"/>
      <c r="C22" s="752">
        <f t="shared" ref="C22:P22" si="2">SUM(C13:C21)</f>
        <v>1698.45</v>
      </c>
      <c r="D22" s="752">
        <f t="shared" si="2"/>
        <v>342.45</v>
      </c>
      <c r="E22" s="752">
        <f t="shared" si="2"/>
        <v>441.03</v>
      </c>
      <c r="F22" s="752">
        <f t="shared" si="2"/>
        <v>586.49</v>
      </c>
      <c r="G22" s="752">
        <f t="shared" si="2"/>
        <v>544.48</v>
      </c>
      <c r="H22" s="752">
        <f t="shared" si="2"/>
        <v>2700.67</v>
      </c>
      <c r="I22" s="752">
        <f t="shared" si="2"/>
        <v>935</v>
      </c>
      <c r="J22" s="752">
        <f t="shared" si="2"/>
        <v>655</v>
      </c>
      <c r="K22" s="752">
        <f t="shared" si="2"/>
        <v>955</v>
      </c>
      <c r="L22" s="752">
        <f t="shared" si="2"/>
        <v>1275</v>
      </c>
      <c r="M22" s="752">
        <f t="shared" si="2"/>
        <v>6165</v>
      </c>
      <c r="N22" s="752">
        <f t="shared" si="2"/>
        <v>2910</v>
      </c>
      <c r="O22" s="753">
        <f t="shared" si="2"/>
        <v>19208.570000000003</v>
      </c>
      <c r="P22" s="676">
        <f t="shared" si="2"/>
        <v>24720</v>
      </c>
    </row>
    <row r="23" spans="1:16" x14ac:dyDescent="0.15">
      <c r="A23" s="410"/>
      <c r="B23" s="410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6"/>
      <c r="P23" s="408"/>
    </row>
    <row r="24" spans="1:16" s="267" customFormat="1" ht="12.75" customHeight="1" x14ac:dyDescent="0.15">
      <c r="A24" s="795" t="s">
        <v>28</v>
      </c>
      <c r="B24" s="795"/>
      <c r="C24" s="312">
        <f t="shared" ref="C24:P24" si="3">C10-C22</f>
        <v>-1576.49</v>
      </c>
      <c r="D24" s="312">
        <f t="shared" si="3"/>
        <v>-232.67</v>
      </c>
      <c r="E24" s="312">
        <f t="shared" si="3"/>
        <v>-340.15999999999997</v>
      </c>
      <c r="F24" s="312">
        <f t="shared" si="3"/>
        <v>-538.66</v>
      </c>
      <c r="G24" s="312">
        <f t="shared" si="3"/>
        <v>-544.48</v>
      </c>
      <c r="H24" s="312">
        <f t="shared" si="3"/>
        <v>1269.1099999999997</v>
      </c>
      <c r="I24" s="312">
        <f t="shared" si="3"/>
        <v>65</v>
      </c>
      <c r="J24" s="312">
        <f t="shared" si="3"/>
        <v>220</v>
      </c>
      <c r="K24" s="312">
        <f t="shared" si="3"/>
        <v>-305</v>
      </c>
      <c r="L24" s="312">
        <f t="shared" si="3"/>
        <v>-625</v>
      </c>
      <c r="M24" s="312">
        <f t="shared" si="3"/>
        <v>-2665</v>
      </c>
      <c r="N24" s="312">
        <f t="shared" si="3"/>
        <v>-1410</v>
      </c>
      <c r="O24" s="357">
        <f>O10-O22</f>
        <v>-6683.3500000000022</v>
      </c>
      <c r="P24" s="357">
        <f t="shared" si="3"/>
        <v>-8385</v>
      </c>
    </row>
    <row r="25" spans="1:16" x14ac:dyDescent="0.15"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24"/>
      <c r="P25" s="224"/>
    </row>
    <row r="26" spans="1:16" x14ac:dyDescent="0.15">
      <c r="A26" s="234"/>
      <c r="B26" s="234"/>
      <c r="C26" s="234"/>
      <c r="D26" s="234"/>
      <c r="E26" s="224"/>
      <c r="G26" s="234"/>
      <c r="H26" s="234"/>
      <c r="I26" s="234"/>
      <c r="J26" s="234"/>
      <c r="K26" s="234"/>
      <c r="L26" s="234"/>
      <c r="M26" s="234"/>
      <c r="N26" s="234"/>
      <c r="O26" s="224"/>
      <c r="P26" s="224"/>
    </row>
    <row r="27" spans="1:16" x14ac:dyDescent="0.15">
      <c r="A27" s="234"/>
      <c r="B27" s="410"/>
      <c r="C27" s="234"/>
      <c r="D27" s="234"/>
      <c r="E27" s="224"/>
      <c r="G27" s="234"/>
      <c r="H27" s="234"/>
      <c r="I27" s="234"/>
      <c r="J27" s="234"/>
      <c r="K27" s="234"/>
      <c r="L27" s="234"/>
      <c r="M27" s="234"/>
      <c r="N27" s="234"/>
      <c r="O27" s="224"/>
      <c r="P27" s="224"/>
    </row>
    <row r="28" spans="1:16" x14ac:dyDescent="0.15">
      <c r="A28" s="234"/>
      <c r="B28" s="410"/>
      <c r="C28" s="234"/>
      <c r="D28" s="234"/>
      <c r="E28" s="224"/>
      <c r="G28" s="234"/>
      <c r="H28" s="234"/>
      <c r="I28" s="234"/>
      <c r="J28" s="234"/>
      <c r="K28" s="234"/>
      <c r="L28" s="234"/>
      <c r="M28" s="234"/>
      <c r="N28" s="234"/>
      <c r="O28" s="224"/>
      <c r="P28" s="224"/>
    </row>
    <row r="29" spans="1:16" x14ac:dyDescent="0.15">
      <c r="A29" s="234"/>
      <c r="B29" s="539"/>
      <c r="C29" s="234"/>
      <c r="D29" s="234"/>
      <c r="E29" s="224"/>
      <c r="G29" s="234"/>
      <c r="H29" s="234"/>
      <c r="I29" s="234"/>
      <c r="J29" s="234"/>
      <c r="K29" s="234"/>
      <c r="L29" s="234"/>
      <c r="M29" s="234"/>
      <c r="N29" s="234"/>
      <c r="O29" s="224"/>
      <c r="P29" s="224"/>
    </row>
    <row r="30" spans="1:16" x14ac:dyDescent="0.15">
      <c r="A30" s="234"/>
      <c r="B30" s="410"/>
      <c r="C30" s="234"/>
      <c r="D30" s="234"/>
      <c r="E30" s="224"/>
      <c r="G30" s="234"/>
      <c r="H30" s="234"/>
      <c r="I30" s="234"/>
      <c r="J30" s="234"/>
      <c r="K30" s="234"/>
      <c r="L30" s="234"/>
      <c r="M30" s="234"/>
      <c r="N30" s="234"/>
      <c r="O30" s="224"/>
      <c r="P30" s="224"/>
    </row>
    <row r="31" spans="1:16" x14ac:dyDescent="0.15">
      <c r="A31" s="234"/>
      <c r="B31" s="410"/>
      <c r="C31" s="234"/>
      <c r="D31" s="234"/>
      <c r="E31" s="224"/>
      <c r="G31" s="234"/>
      <c r="H31" s="234"/>
      <c r="I31" s="234"/>
      <c r="J31" s="234"/>
      <c r="K31" s="234"/>
      <c r="L31" s="234"/>
      <c r="M31" s="234"/>
      <c r="N31" s="234"/>
      <c r="O31" s="224"/>
      <c r="P31" s="224"/>
    </row>
    <row r="32" spans="1:16" x14ac:dyDescent="0.15">
      <c r="A32" s="234"/>
      <c r="B32" s="234"/>
      <c r="C32" s="234"/>
      <c r="D32" s="234"/>
      <c r="E32" s="224"/>
      <c r="G32" s="234"/>
      <c r="H32" s="234"/>
      <c r="I32" s="234"/>
      <c r="J32" s="234"/>
      <c r="K32" s="234"/>
      <c r="L32" s="234"/>
      <c r="M32" s="234"/>
      <c r="N32" s="234"/>
      <c r="O32" s="224"/>
      <c r="P32" s="224"/>
    </row>
    <row r="33" spans="2:16" x14ac:dyDescent="0.15"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24"/>
      <c r="P33" s="224"/>
    </row>
    <row r="34" spans="2:16" x14ac:dyDescent="0.15"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24"/>
      <c r="P34" s="224"/>
    </row>
    <row r="35" spans="2:16" x14ac:dyDescent="0.15"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24"/>
      <c r="P35" s="224"/>
    </row>
    <row r="36" spans="2:16" x14ac:dyDescent="0.15"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24"/>
      <c r="P36" s="224"/>
    </row>
    <row r="37" spans="2:16" x14ac:dyDescent="0.15"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24"/>
      <c r="P37" s="224"/>
    </row>
    <row r="38" spans="2:16" x14ac:dyDescent="0.15"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24"/>
      <c r="P38" s="224"/>
    </row>
    <row r="39" spans="2:16" x14ac:dyDescent="0.15"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24"/>
      <c r="P39" s="224"/>
    </row>
    <row r="40" spans="2:16" x14ac:dyDescent="0.15"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24"/>
      <c r="P40" s="224"/>
    </row>
    <row r="41" spans="2:16" x14ac:dyDescent="0.15"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24"/>
      <c r="P41" s="224"/>
    </row>
    <row r="42" spans="2:16" x14ac:dyDescent="0.15"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24"/>
      <c r="P42" s="224"/>
    </row>
    <row r="43" spans="2:16" x14ac:dyDescent="0.15"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24"/>
      <c r="P43" s="224"/>
    </row>
    <row r="44" spans="2:16" x14ac:dyDescent="0.15"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24"/>
      <c r="P44" s="224"/>
    </row>
    <row r="45" spans="2:16" x14ac:dyDescent="0.15"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24"/>
      <c r="P45" s="224"/>
    </row>
    <row r="46" spans="2:16" x14ac:dyDescent="0.15"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24"/>
      <c r="P46" s="224"/>
    </row>
    <row r="47" spans="2:16" x14ac:dyDescent="0.15">
      <c r="B47" s="234"/>
      <c r="C47" s="234"/>
      <c r="D47" s="234"/>
      <c r="E47" s="234"/>
      <c r="F47" s="236"/>
      <c r="G47" s="236"/>
      <c r="H47" s="234"/>
      <c r="I47" s="234"/>
      <c r="J47" s="234"/>
      <c r="K47" s="234"/>
    </row>
    <row r="48" spans="2:16" x14ac:dyDescent="0.15">
      <c r="B48" s="234"/>
      <c r="C48" s="234"/>
      <c r="D48" s="234"/>
      <c r="E48" s="234"/>
      <c r="F48" s="236"/>
      <c r="G48" s="236"/>
      <c r="H48" s="234"/>
      <c r="I48" s="234"/>
      <c r="J48" s="234"/>
      <c r="K48" s="234"/>
    </row>
    <row r="49" spans="2:11" x14ac:dyDescent="0.15">
      <c r="B49" s="234"/>
      <c r="C49" s="234"/>
      <c r="D49" s="234"/>
      <c r="E49" s="234"/>
      <c r="F49" s="236"/>
      <c r="G49" s="236"/>
      <c r="H49" s="234"/>
      <c r="I49" s="234"/>
      <c r="J49" s="234"/>
      <c r="K49" s="234"/>
    </row>
    <row r="50" spans="2:11" x14ac:dyDescent="0.15">
      <c r="B50" s="234"/>
      <c r="C50" s="234"/>
      <c r="D50" s="234"/>
      <c r="E50" s="234"/>
      <c r="F50" s="236"/>
      <c r="G50" s="236"/>
      <c r="H50" s="234"/>
      <c r="I50" s="234"/>
      <c r="J50" s="234"/>
      <c r="K50" s="234"/>
    </row>
    <row r="51" spans="2:11" x14ac:dyDescent="0.15">
      <c r="B51" s="234"/>
      <c r="C51" s="234"/>
      <c r="D51" s="234"/>
      <c r="E51" s="234"/>
      <c r="F51" s="236"/>
      <c r="G51" s="236"/>
      <c r="H51" s="234"/>
      <c r="I51" s="234"/>
      <c r="J51" s="234"/>
      <c r="K51" s="234"/>
    </row>
    <row r="52" spans="2:11" x14ac:dyDescent="0.15">
      <c r="B52" s="234"/>
      <c r="C52" s="234"/>
      <c r="D52" s="234"/>
      <c r="E52" s="234"/>
      <c r="F52" s="236"/>
      <c r="G52" s="236"/>
      <c r="H52" s="234"/>
      <c r="I52" s="234"/>
      <c r="J52" s="234"/>
      <c r="K52" s="234"/>
    </row>
    <row r="53" spans="2:11" x14ac:dyDescent="0.15">
      <c r="B53" s="234"/>
      <c r="C53" s="234"/>
      <c r="D53" s="234"/>
      <c r="E53" s="234"/>
      <c r="F53" s="236"/>
      <c r="G53" s="236"/>
      <c r="H53" s="234"/>
      <c r="I53" s="234"/>
      <c r="J53" s="234"/>
      <c r="K53" s="234"/>
    </row>
    <row r="54" spans="2:11" x14ac:dyDescent="0.15">
      <c r="B54" s="234"/>
      <c r="C54" s="234"/>
      <c r="D54" s="234"/>
      <c r="E54" s="234"/>
      <c r="F54" s="236"/>
      <c r="G54" s="236"/>
      <c r="H54" s="234"/>
      <c r="I54" s="234"/>
      <c r="J54" s="234"/>
      <c r="K54" s="234"/>
    </row>
    <row r="55" spans="2:11" x14ac:dyDescent="0.15">
      <c r="B55" s="234"/>
      <c r="C55" s="234"/>
      <c r="D55" s="234"/>
      <c r="E55" s="234"/>
      <c r="F55" s="236"/>
      <c r="G55" s="236"/>
      <c r="H55" s="234"/>
      <c r="I55" s="234"/>
      <c r="J55" s="234"/>
      <c r="K55" s="234"/>
    </row>
    <row r="56" spans="2:11" x14ac:dyDescent="0.15">
      <c r="B56" s="234"/>
      <c r="C56" s="234"/>
      <c r="D56" s="234"/>
      <c r="E56" s="234"/>
      <c r="F56" s="236"/>
      <c r="G56" s="236"/>
      <c r="H56" s="234"/>
      <c r="I56" s="234"/>
      <c r="J56" s="234"/>
      <c r="K56" s="234"/>
    </row>
    <row r="57" spans="2:11" x14ac:dyDescent="0.15">
      <c r="B57" s="234"/>
      <c r="C57" s="234"/>
      <c r="D57" s="234"/>
      <c r="E57" s="234"/>
      <c r="F57" s="236"/>
      <c r="G57" s="236"/>
      <c r="H57" s="234"/>
      <c r="I57" s="234"/>
      <c r="J57" s="234"/>
      <c r="K57" s="234"/>
    </row>
    <row r="58" spans="2:11" x14ac:dyDescent="0.15">
      <c r="B58" s="234"/>
      <c r="C58" s="234"/>
      <c r="D58" s="234"/>
      <c r="E58" s="234"/>
      <c r="F58" s="236"/>
      <c r="G58" s="236"/>
      <c r="H58" s="234"/>
      <c r="I58" s="234"/>
      <c r="J58" s="234"/>
      <c r="K58" s="234"/>
    </row>
    <row r="59" spans="2:11" x14ac:dyDescent="0.15">
      <c r="B59" s="234"/>
      <c r="C59" s="234"/>
      <c r="D59" s="234"/>
      <c r="E59" s="234"/>
      <c r="F59" s="236"/>
      <c r="G59" s="236"/>
      <c r="H59" s="234"/>
      <c r="I59" s="234"/>
      <c r="J59" s="234"/>
      <c r="K59" s="234"/>
    </row>
    <row r="60" spans="2:11" x14ac:dyDescent="0.15">
      <c r="B60" s="234"/>
      <c r="C60" s="234"/>
      <c r="D60" s="234"/>
      <c r="E60" s="234"/>
      <c r="F60" s="236"/>
      <c r="G60" s="236"/>
      <c r="H60" s="234"/>
      <c r="I60" s="234"/>
      <c r="J60" s="234"/>
      <c r="K60" s="234"/>
    </row>
    <row r="61" spans="2:11" x14ac:dyDescent="0.15">
      <c r="B61" s="234"/>
      <c r="C61" s="234"/>
      <c r="D61" s="234"/>
      <c r="E61" s="234"/>
      <c r="F61" s="236"/>
      <c r="G61" s="236"/>
      <c r="H61" s="234"/>
      <c r="I61" s="234"/>
      <c r="J61" s="234"/>
      <c r="K61" s="234"/>
    </row>
    <row r="62" spans="2:11" x14ac:dyDescent="0.15">
      <c r="B62" s="234"/>
      <c r="C62" s="234"/>
      <c r="D62" s="234"/>
      <c r="E62" s="234"/>
      <c r="F62" s="236"/>
      <c r="G62" s="236"/>
      <c r="H62" s="234"/>
      <c r="I62" s="234"/>
      <c r="J62" s="234"/>
      <c r="K62" s="234"/>
    </row>
    <row r="63" spans="2:11" x14ac:dyDescent="0.15">
      <c r="B63" s="234"/>
      <c r="C63" s="234"/>
      <c r="D63" s="234"/>
      <c r="E63" s="234"/>
      <c r="F63" s="236"/>
      <c r="G63" s="236"/>
      <c r="H63" s="234"/>
      <c r="I63" s="234"/>
      <c r="J63" s="234"/>
      <c r="K63" s="234"/>
    </row>
    <row r="64" spans="2:11" x14ac:dyDescent="0.15">
      <c r="B64" s="234"/>
      <c r="C64" s="234"/>
      <c r="D64" s="234"/>
      <c r="E64" s="234"/>
      <c r="F64" s="236"/>
      <c r="G64" s="236"/>
      <c r="H64" s="234"/>
      <c r="I64" s="234"/>
      <c r="J64" s="234"/>
      <c r="K64" s="234"/>
    </row>
    <row r="65" spans="2:11" x14ac:dyDescent="0.15">
      <c r="B65" s="234"/>
      <c r="C65" s="234"/>
      <c r="D65" s="234"/>
      <c r="E65" s="234"/>
      <c r="F65" s="236"/>
      <c r="G65" s="236"/>
      <c r="H65" s="234"/>
      <c r="I65" s="234"/>
      <c r="J65" s="234"/>
      <c r="K65" s="234"/>
    </row>
    <row r="66" spans="2:11" x14ac:dyDescent="0.15">
      <c r="B66" s="234"/>
      <c r="C66" s="234"/>
      <c r="D66" s="234"/>
      <c r="E66" s="234"/>
      <c r="F66" s="236"/>
      <c r="G66" s="236"/>
      <c r="H66" s="234"/>
      <c r="I66" s="234"/>
      <c r="J66" s="234"/>
      <c r="K66" s="234"/>
    </row>
    <row r="67" spans="2:11" x14ac:dyDescent="0.15">
      <c r="B67" s="234"/>
      <c r="C67" s="234"/>
      <c r="D67" s="234"/>
      <c r="E67" s="234"/>
      <c r="F67" s="236"/>
      <c r="G67" s="236"/>
      <c r="H67" s="234"/>
      <c r="I67" s="234"/>
      <c r="J67" s="234"/>
      <c r="K67" s="234"/>
    </row>
    <row r="68" spans="2:11" x14ac:dyDescent="0.15">
      <c r="B68" s="234"/>
      <c r="C68" s="234"/>
      <c r="D68" s="234"/>
      <c r="E68" s="234"/>
      <c r="F68" s="236"/>
      <c r="G68" s="236"/>
      <c r="H68" s="234"/>
      <c r="I68" s="234"/>
      <c r="J68" s="234"/>
      <c r="K68" s="234"/>
    </row>
    <row r="69" spans="2:11" x14ac:dyDescent="0.15">
      <c r="B69" s="234"/>
      <c r="C69" s="234"/>
      <c r="D69" s="234"/>
      <c r="E69" s="234"/>
      <c r="F69" s="236"/>
      <c r="G69" s="236"/>
      <c r="H69" s="234"/>
      <c r="I69" s="234"/>
      <c r="J69" s="234"/>
      <c r="K69" s="234"/>
    </row>
    <row r="70" spans="2:11" x14ac:dyDescent="0.15">
      <c r="B70" s="234"/>
      <c r="C70" s="234"/>
      <c r="D70" s="234"/>
      <c r="E70" s="234"/>
      <c r="F70" s="236"/>
      <c r="G70" s="236"/>
      <c r="H70" s="234"/>
      <c r="I70" s="234"/>
      <c r="J70" s="234"/>
      <c r="K70" s="234"/>
    </row>
    <row r="71" spans="2:11" x14ac:dyDescent="0.15">
      <c r="B71" s="234"/>
      <c r="C71" s="234"/>
      <c r="D71" s="234"/>
      <c r="E71" s="234"/>
      <c r="F71" s="236"/>
      <c r="G71" s="236"/>
      <c r="H71" s="234"/>
      <c r="I71" s="234"/>
      <c r="J71" s="234"/>
      <c r="K71" s="234"/>
    </row>
    <row r="72" spans="2:11" x14ac:dyDescent="0.15">
      <c r="B72" s="234"/>
      <c r="C72" s="234"/>
      <c r="D72" s="234"/>
      <c r="E72" s="234"/>
      <c r="F72" s="236"/>
      <c r="G72" s="236"/>
      <c r="H72" s="234"/>
      <c r="I72" s="234"/>
      <c r="J72" s="234"/>
      <c r="K72" s="234"/>
    </row>
    <row r="73" spans="2:11" x14ac:dyDescent="0.15">
      <c r="B73" s="234"/>
      <c r="C73" s="234"/>
      <c r="D73" s="234"/>
      <c r="E73" s="234"/>
      <c r="F73" s="236"/>
      <c r="G73" s="236"/>
      <c r="H73" s="234"/>
      <c r="I73" s="234"/>
      <c r="J73" s="234"/>
      <c r="K73" s="234"/>
    </row>
    <row r="74" spans="2:11" x14ac:dyDescent="0.15">
      <c r="B74" s="234"/>
      <c r="C74" s="234"/>
      <c r="D74" s="234"/>
      <c r="E74" s="234"/>
      <c r="F74" s="236"/>
      <c r="G74" s="236"/>
      <c r="H74" s="234"/>
      <c r="I74" s="234"/>
      <c r="J74" s="234"/>
      <c r="K74" s="234"/>
    </row>
    <row r="75" spans="2:11" x14ac:dyDescent="0.15">
      <c r="B75" s="234"/>
      <c r="C75" s="234"/>
      <c r="D75" s="234"/>
      <c r="E75" s="234"/>
      <c r="F75" s="236"/>
      <c r="G75" s="236"/>
      <c r="H75" s="234"/>
      <c r="I75" s="234"/>
      <c r="J75" s="234"/>
      <c r="K75" s="234"/>
    </row>
    <row r="76" spans="2:11" x14ac:dyDescent="0.15">
      <c r="B76" s="234"/>
      <c r="C76" s="234"/>
      <c r="D76" s="234"/>
      <c r="E76" s="234"/>
      <c r="F76" s="236"/>
      <c r="G76" s="236"/>
      <c r="H76" s="234"/>
      <c r="I76" s="234"/>
      <c r="J76" s="234"/>
      <c r="K76" s="234"/>
    </row>
    <row r="77" spans="2:11" x14ac:dyDescent="0.15">
      <c r="B77" s="234"/>
      <c r="C77" s="234"/>
      <c r="D77" s="234"/>
      <c r="E77" s="234"/>
      <c r="F77" s="236"/>
      <c r="G77" s="236"/>
      <c r="H77" s="234"/>
      <c r="I77" s="234"/>
      <c r="J77" s="234"/>
      <c r="K77" s="234"/>
    </row>
    <row r="78" spans="2:11" x14ac:dyDescent="0.15">
      <c r="B78" s="234"/>
      <c r="C78" s="234"/>
      <c r="D78" s="234"/>
      <c r="E78" s="234"/>
      <c r="F78" s="236"/>
      <c r="G78" s="236"/>
      <c r="H78" s="234"/>
      <c r="I78" s="234"/>
      <c r="J78" s="234"/>
      <c r="K78" s="234"/>
    </row>
    <row r="79" spans="2:11" x14ac:dyDescent="0.15">
      <c r="B79" s="234"/>
      <c r="C79" s="234"/>
      <c r="D79" s="234"/>
      <c r="E79" s="234"/>
      <c r="F79" s="236"/>
      <c r="G79" s="236"/>
      <c r="H79" s="234"/>
      <c r="I79" s="234"/>
      <c r="J79" s="234"/>
      <c r="K79" s="234"/>
    </row>
    <row r="80" spans="2:11" x14ac:dyDescent="0.15">
      <c r="B80" s="234"/>
      <c r="C80" s="234"/>
      <c r="D80" s="234"/>
      <c r="E80" s="234"/>
      <c r="F80" s="236"/>
      <c r="G80" s="236"/>
      <c r="H80" s="234"/>
      <c r="I80" s="234"/>
      <c r="J80" s="234"/>
      <c r="K80" s="234"/>
    </row>
    <row r="81" spans="2:11" x14ac:dyDescent="0.15">
      <c r="B81" s="234"/>
      <c r="C81" s="234"/>
      <c r="D81" s="234"/>
      <c r="E81" s="234"/>
      <c r="F81" s="236"/>
      <c r="G81" s="236"/>
      <c r="H81" s="234"/>
      <c r="I81" s="234"/>
      <c r="J81" s="234"/>
      <c r="K81" s="234"/>
    </row>
    <row r="82" spans="2:11" x14ac:dyDescent="0.15">
      <c r="B82" s="234"/>
      <c r="C82" s="234"/>
      <c r="D82" s="234"/>
      <c r="E82" s="234"/>
      <c r="F82" s="236"/>
      <c r="G82" s="236"/>
      <c r="H82" s="234"/>
      <c r="I82" s="234"/>
      <c r="J82" s="234"/>
      <c r="K82" s="234"/>
    </row>
    <row r="83" spans="2:11" x14ac:dyDescent="0.15">
      <c r="B83" s="234"/>
      <c r="C83" s="234"/>
      <c r="D83" s="234"/>
      <c r="E83" s="234"/>
      <c r="F83" s="236"/>
      <c r="G83" s="236"/>
      <c r="H83" s="234"/>
      <c r="I83" s="234"/>
      <c r="J83" s="234"/>
      <c r="K83" s="234"/>
    </row>
    <row r="84" spans="2:11" x14ac:dyDescent="0.15">
      <c r="B84" s="234"/>
      <c r="C84" s="234"/>
      <c r="D84" s="234"/>
      <c r="E84" s="234"/>
      <c r="F84" s="236"/>
      <c r="G84" s="236"/>
      <c r="H84" s="234"/>
      <c r="I84" s="234"/>
      <c r="J84" s="234"/>
      <c r="K84" s="234"/>
    </row>
    <row r="85" spans="2:11" x14ac:dyDescent="0.15">
      <c r="B85" s="234"/>
      <c r="C85" s="234"/>
      <c r="D85" s="234"/>
      <c r="E85" s="234"/>
      <c r="F85" s="236"/>
      <c r="G85" s="236"/>
      <c r="H85" s="234"/>
      <c r="I85" s="234"/>
      <c r="J85" s="234"/>
      <c r="K85" s="234"/>
    </row>
    <row r="86" spans="2:11" x14ac:dyDescent="0.15">
      <c r="B86" s="234"/>
      <c r="C86" s="234"/>
      <c r="D86" s="234"/>
      <c r="E86" s="234"/>
      <c r="F86" s="236"/>
      <c r="G86" s="236"/>
      <c r="H86" s="234"/>
      <c r="I86" s="234"/>
      <c r="J86" s="234"/>
      <c r="K86" s="234"/>
    </row>
    <row r="87" spans="2:11" x14ac:dyDescent="0.15">
      <c r="B87" s="234"/>
      <c r="C87" s="234"/>
      <c r="D87" s="234"/>
      <c r="E87" s="234"/>
      <c r="F87" s="236"/>
      <c r="G87" s="236"/>
      <c r="H87" s="234"/>
      <c r="I87" s="234"/>
      <c r="J87" s="234"/>
      <c r="K87" s="234"/>
    </row>
    <row r="88" spans="2:11" x14ac:dyDescent="0.15">
      <c r="B88" s="234"/>
      <c r="C88" s="234"/>
      <c r="D88" s="234"/>
      <c r="E88" s="234"/>
      <c r="F88" s="236"/>
      <c r="G88" s="236"/>
      <c r="H88" s="234"/>
      <c r="I88" s="234"/>
      <c r="J88" s="234"/>
      <c r="K88" s="234"/>
    </row>
    <row r="89" spans="2:11" x14ac:dyDescent="0.15">
      <c r="B89" s="234"/>
      <c r="C89" s="234"/>
      <c r="D89" s="234"/>
      <c r="E89" s="234"/>
      <c r="F89" s="236"/>
      <c r="G89" s="236"/>
      <c r="H89" s="234"/>
      <c r="I89" s="234"/>
      <c r="J89" s="234"/>
      <c r="K89" s="234"/>
    </row>
    <row r="90" spans="2:11" x14ac:dyDescent="0.15">
      <c r="B90" s="234"/>
      <c r="C90" s="234"/>
      <c r="D90" s="234"/>
      <c r="E90" s="234"/>
      <c r="F90" s="236"/>
      <c r="G90" s="236"/>
      <c r="H90" s="234"/>
      <c r="I90" s="234"/>
      <c r="J90" s="234"/>
      <c r="K90" s="234"/>
    </row>
    <row r="91" spans="2:11" x14ac:dyDescent="0.15">
      <c r="B91" s="234"/>
      <c r="C91" s="234"/>
      <c r="D91" s="234"/>
      <c r="E91" s="234"/>
      <c r="F91" s="236"/>
      <c r="G91" s="236"/>
      <c r="H91" s="234"/>
      <c r="I91" s="234"/>
      <c r="J91" s="234"/>
      <c r="K91" s="234"/>
    </row>
    <row r="92" spans="2:11" x14ac:dyDescent="0.15">
      <c r="B92" s="234"/>
      <c r="C92" s="234"/>
      <c r="D92" s="234"/>
      <c r="E92" s="234"/>
      <c r="F92" s="236"/>
      <c r="G92" s="236"/>
      <c r="H92" s="234"/>
      <c r="I92" s="234"/>
      <c r="J92" s="234"/>
      <c r="K92" s="234"/>
    </row>
    <row r="93" spans="2:11" x14ac:dyDescent="0.15">
      <c r="B93" s="234"/>
      <c r="C93" s="234"/>
      <c r="D93" s="234"/>
      <c r="E93" s="234"/>
      <c r="F93" s="236"/>
      <c r="G93" s="236"/>
      <c r="H93" s="234"/>
      <c r="I93" s="234"/>
      <c r="J93" s="234"/>
      <c r="K93" s="234"/>
    </row>
    <row r="94" spans="2:11" x14ac:dyDescent="0.15">
      <c r="B94" s="234"/>
      <c r="C94" s="234"/>
      <c r="D94" s="234"/>
      <c r="E94" s="234"/>
      <c r="F94" s="236"/>
      <c r="G94" s="236"/>
      <c r="H94" s="234"/>
      <c r="I94" s="234"/>
      <c r="J94" s="234"/>
      <c r="K94" s="234"/>
    </row>
    <row r="95" spans="2:11" x14ac:dyDescent="0.15">
      <c r="B95" s="234"/>
      <c r="C95" s="234"/>
      <c r="D95" s="234"/>
      <c r="E95" s="234"/>
      <c r="F95" s="236"/>
      <c r="G95" s="236"/>
      <c r="H95" s="234"/>
      <c r="I95" s="234"/>
      <c r="J95" s="234"/>
      <c r="K95" s="234"/>
    </row>
    <row r="96" spans="2:11" x14ac:dyDescent="0.15">
      <c r="B96" s="234"/>
      <c r="C96" s="234"/>
      <c r="D96" s="234"/>
      <c r="E96" s="234"/>
      <c r="F96" s="236"/>
      <c r="G96" s="236"/>
      <c r="H96" s="234"/>
      <c r="I96" s="234"/>
      <c r="J96" s="234"/>
      <c r="K96" s="234"/>
    </row>
    <row r="97" spans="2:11" x14ac:dyDescent="0.15">
      <c r="B97" s="234"/>
      <c r="C97" s="234"/>
      <c r="D97" s="234"/>
      <c r="E97" s="234"/>
      <c r="F97" s="236"/>
      <c r="G97" s="236"/>
      <c r="H97" s="234"/>
      <c r="I97" s="234"/>
      <c r="J97" s="234"/>
      <c r="K97" s="234"/>
    </row>
    <row r="98" spans="2:11" x14ac:dyDescent="0.15">
      <c r="B98" s="234"/>
      <c r="C98" s="234"/>
      <c r="D98" s="234"/>
      <c r="E98" s="234"/>
      <c r="F98" s="236"/>
      <c r="G98" s="236"/>
      <c r="H98" s="234"/>
      <c r="I98" s="234"/>
      <c r="J98" s="234"/>
      <c r="K98" s="234"/>
    </row>
    <row r="99" spans="2:11" x14ac:dyDescent="0.15">
      <c r="B99" s="234"/>
      <c r="C99" s="234"/>
      <c r="D99" s="234"/>
      <c r="E99" s="234"/>
      <c r="F99" s="236"/>
      <c r="G99" s="236"/>
      <c r="H99" s="234"/>
      <c r="I99" s="234"/>
      <c r="J99" s="234"/>
      <c r="K99" s="234"/>
    </row>
    <row r="100" spans="2:11" x14ac:dyDescent="0.15">
      <c r="B100" s="234"/>
      <c r="C100" s="234"/>
      <c r="D100" s="234"/>
      <c r="E100" s="234"/>
      <c r="F100" s="236"/>
      <c r="G100" s="236"/>
      <c r="H100" s="234"/>
      <c r="I100" s="234"/>
      <c r="J100" s="234"/>
      <c r="K100" s="234"/>
    </row>
    <row r="101" spans="2:11" x14ac:dyDescent="0.15">
      <c r="B101" s="234"/>
      <c r="C101" s="234"/>
      <c r="D101" s="234"/>
      <c r="E101" s="234"/>
      <c r="F101" s="236"/>
      <c r="G101" s="236"/>
      <c r="H101" s="234"/>
      <c r="I101" s="234"/>
      <c r="J101" s="234"/>
      <c r="K101" s="234"/>
    </row>
    <row r="102" spans="2:11" x14ac:dyDescent="0.15">
      <c r="B102" s="234"/>
      <c r="C102" s="234"/>
      <c r="D102" s="234"/>
      <c r="E102" s="234"/>
      <c r="F102" s="236"/>
      <c r="G102" s="236"/>
      <c r="H102" s="234"/>
      <c r="I102" s="234"/>
      <c r="J102" s="234"/>
      <c r="K102" s="234"/>
    </row>
    <row r="103" spans="2:11" x14ac:dyDescent="0.15">
      <c r="B103" s="234"/>
      <c r="C103" s="234"/>
      <c r="D103" s="234"/>
      <c r="E103" s="234"/>
      <c r="F103" s="236"/>
      <c r="G103" s="236"/>
      <c r="H103" s="234"/>
      <c r="I103" s="234"/>
      <c r="J103" s="234"/>
      <c r="K103" s="234"/>
    </row>
    <row r="104" spans="2:11" x14ac:dyDescent="0.15">
      <c r="B104" s="234"/>
      <c r="C104" s="234"/>
      <c r="D104" s="234"/>
      <c r="E104" s="234"/>
      <c r="F104" s="236"/>
      <c r="G104" s="236"/>
      <c r="H104" s="234"/>
      <c r="I104" s="234"/>
      <c r="J104" s="234"/>
      <c r="K104" s="234"/>
    </row>
    <row r="105" spans="2:11" x14ac:dyDescent="0.15">
      <c r="B105" s="234"/>
      <c r="C105" s="234"/>
      <c r="D105" s="234"/>
      <c r="E105" s="234"/>
      <c r="F105" s="236"/>
      <c r="G105" s="236"/>
      <c r="H105" s="234"/>
      <c r="I105" s="234"/>
      <c r="J105" s="234"/>
      <c r="K105" s="234"/>
    </row>
    <row r="106" spans="2:11" x14ac:dyDescent="0.15">
      <c r="B106" s="234"/>
      <c r="C106" s="234"/>
      <c r="D106" s="234"/>
      <c r="E106" s="234"/>
      <c r="F106" s="236"/>
      <c r="G106" s="236"/>
      <c r="H106" s="234"/>
      <c r="I106" s="234"/>
      <c r="J106" s="234"/>
      <c r="K106" s="234"/>
    </row>
    <row r="107" spans="2:11" x14ac:dyDescent="0.15">
      <c r="B107" s="234"/>
      <c r="C107" s="234"/>
      <c r="D107" s="234"/>
      <c r="E107" s="234"/>
      <c r="F107" s="236"/>
      <c r="G107" s="236"/>
      <c r="H107" s="234"/>
      <c r="I107" s="234"/>
      <c r="J107" s="234"/>
      <c r="K107" s="234"/>
    </row>
    <row r="108" spans="2:11" x14ac:dyDescent="0.15">
      <c r="B108" s="234"/>
      <c r="C108" s="234"/>
      <c r="D108" s="234"/>
      <c r="E108" s="234"/>
      <c r="F108" s="236"/>
      <c r="G108" s="236"/>
      <c r="H108" s="234"/>
      <c r="I108" s="234"/>
      <c r="J108" s="234"/>
      <c r="K108" s="234"/>
    </row>
    <row r="109" spans="2:11" x14ac:dyDescent="0.15">
      <c r="B109" s="234"/>
      <c r="C109" s="234"/>
      <c r="D109" s="234"/>
      <c r="E109" s="234"/>
      <c r="F109" s="236"/>
      <c r="G109" s="236"/>
      <c r="H109" s="234"/>
      <c r="I109" s="234"/>
      <c r="J109" s="234"/>
      <c r="K109" s="234"/>
    </row>
    <row r="110" spans="2:11" x14ac:dyDescent="0.15">
      <c r="B110" s="234"/>
      <c r="C110" s="234"/>
      <c r="D110" s="234"/>
      <c r="E110" s="234"/>
      <c r="F110" s="236"/>
      <c r="G110" s="236"/>
      <c r="H110" s="234"/>
      <c r="I110" s="234"/>
      <c r="J110" s="234"/>
      <c r="K110" s="234"/>
    </row>
    <row r="111" spans="2:11" x14ac:dyDescent="0.15">
      <c r="B111" s="234"/>
      <c r="C111" s="234"/>
      <c r="D111" s="234"/>
      <c r="E111" s="234"/>
      <c r="F111" s="236"/>
      <c r="G111" s="236"/>
      <c r="H111" s="234"/>
      <c r="I111" s="234"/>
      <c r="J111" s="234"/>
      <c r="K111" s="234"/>
    </row>
    <row r="112" spans="2:11" x14ac:dyDescent="0.15">
      <c r="B112" s="234"/>
      <c r="C112" s="234"/>
      <c r="D112" s="234"/>
      <c r="E112" s="234"/>
      <c r="F112" s="236"/>
      <c r="G112" s="236"/>
      <c r="H112" s="234"/>
      <c r="I112" s="234"/>
      <c r="J112" s="234"/>
      <c r="K112" s="234"/>
    </row>
    <row r="113" spans="2:11" x14ac:dyDescent="0.15">
      <c r="B113" s="234"/>
      <c r="C113" s="234"/>
      <c r="D113" s="234"/>
      <c r="E113" s="234"/>
      <c r="F113" s="236"/>
      <c r="G113" s="236"/>
      <c r="H113" s="234"/>
      <c r="I113" s="234"/>
      <c r="J113" s="234"/>
      <c r="K113" s="234"/>
    </row>
    <row r="114" spans="2:11" x14ac:dyDescent="0.15">
      <c r="B114" s="234"/>
      <c r="C114" s="234"/>
      <c r="D114" s="234"/>
      <c r="E114" s="234"/>
      <c r="F114" s="236"/>
      <c r="G114" s="236"/>
      <c r="H114" s="234"/>
      <c r="I114" s="234"/>
      <c r="J114" s="234"/>
      <c r="K114" s="234"/>
    </row>
    <row r="115" spans="2:11" x14ac:dyDescent="0.15">
      <c r="B115" s="234"/>
      <c r="C115" s="234"/>
      <c r="D115" s="234"/>
      <c r="E115" s="234"/>
      <c r="F115" s="236"/>
      <c r="G115" s="236"/>
      <c r="H115" s="234"/>
      <c r="I115" s="234"/>
      <c r="J115" s="234"/>
      <c r="K115" s="234"/>
    </row>
    <row r="116" spans="2:11" x14ac:dyDescent="0.15">
      <c r="B116" s="234"/>
      <c r="C116" s="234"/>
      <c r="D116" s="234"/>
      <c r="E116" s="234"/>
      <c r="F116" s="236"/>
      <c r="G116" s="236"/>
      <c r="H116" s="234"/>
      <c r="I116" s="234"/>
      <c r="J116" s="234"/>
      <c r="K116" s="234"/>
    </row>
    <row r="117" spans="2:11" x14ac:dyDescent="0.15">
      <c r="B117" s="234"/>
      <c r="C117" s="234"/>
      <c r="D117" s="234"/>
      <c r="E117" s="234"/>
      <c r="F117" s="236"/>
      <c r="G117" s="236"/>
      <c r="H117" s="234"/>
      <c r="I117" s="234"/>
      <c r="J117" s="234"/>
      <c r="K117" s="234"/>
    </row>
    <row r="118" spans="2:11" x14ac:dyDescent="0.15">
      <c r="B118" s="234"/>
      <c r="C118" s="234"/>
      <c r="D118" s="234"/>
      <c r="E118" s="234"/>
      <c r="F118" s="236"/>
      <c r="G118" s="236"/>
      <c r="H118" s="234"/>
      <c r="I118" s="234"/>
      <c r="J118" s="234"/>
      <c r="K118" s="234"/>
    </row>
    <row r="119" spans="2:11" x14ac:dyDescent="0.15">
      <c r="B119" s="234"/>
      <c r="C119" s="234"/>
      <c r="D119" s="234"/>
      <c r="E119" s="234"/>
      <c r="F119" s="236"/>
      <c r="G119" s="236"/>
      <c r="H119" s="234"/>
      <c r="I119" s="234"/>
      <c r="J119" s="234"/>
      <c r="K119" s="234"/>
    </row>
    <row r="120" spans="2:11" x14ac:dyDescent="0.15">
      <c r="B120" s="234"/>
      <c r="C120" s="234"/>
      <c r="D120" s="234"/>
      <c r="E120" s="234"/>
      <c r="F120" s="236"/>
      <c r="G120" s="236"/>
      <c r="H120" s="234"/>
      <c r="I120" s="234"/>
      <c r="J120" s="234"/>
      <c r="K120" s="234"/>
    </row>
    <row r="121" spans="2:11" x14ac:dyDescent="0.15">
      <c r="B121" s="234"/>
      <c r="C121" s="234"/>
      <c r="D121" s="234"/>
      <c r="E121" s="234"/>
      <c r="F121" s="236"/>
      <c r="G121" s="236"/>
      <c r="H121" s="234"/>
      <c r="I121" s="234"/>
      <c r="J121" s="234"/>
      <c r="K121" s="234"/>
    </row>
    <row r="122" spans="2:11" x14ac:dyDescent="0.15">
      <c r="B122" s="234"/>
      <c r="C122" s="234"/>
      <c r="D122" s="234"/>
      <c r="E122" s="234"/>
      <c r="F122" s="236"/>
      <c r="G122" s="236"/>
      <c r="H122" s="234"/>
      <c r="I122" s="234"/>
      <c r="J122" s="234"/>
      <c r="K122" s="234"/>
    </row>
    <row r="123" spans="2:11" x14ac:dyDescent="0.15">
      <c r="B123" s="234"/>
      <c r="C123" s="234"/>
      <c r="D123" s="234"/>
      <c r="E123" s="234"/>
      <c r="F123" s="236"/>
      <c r="G123" s="236"/>
      <c r="H123" s="234"/>
      <c r="I123" s="234"/>
      <c r="J123" s="234"/>
      <c r="K123" s="234"/>
    </row>
    <row r="124" spans="2:11" x14ac:dyDescent="0.15">
      <c r="B124" s="234"/>
      <c r="C124" s="234"/>
      <c r="D124" s="234"/>
      <c r="E124" s="234"/>
      <c r="F124" s="236"/>
      <c r="G124" s="236"/>
      <c r="H124" s="234"/>
      <c r="I124" s="234"/>
      <c r="J124" s="234"/>
      <c r="K124" s="234"/>
    </row>
    <row r="125" spans="2:11" x14ac:dyDescent="0.15">
      <c r="B125" s="234"/>
      <c r="C125" s="234"/>
      <c r="D125" s="234"/>
      <c r="E125" s="234"/>
      <c r="F125" s="236"/>
      <c r="G125" s="236"/>
      <c r="H125" s="234"/>
      <c r="I125" s="234"/>
      <c r="J125" s="234"/>
      <c r="K125" s="234"/>
    </row>
    <row r="126" spans="2:11" x14ac:dyDescent="0.15">
      <c r="B126" s="234"/>
      <c r="C126" s="234"/>
      <c r="D126" s="234"/>
      <c r="E126" s="234"/>
      <c r="F126" s="236"/>
      <c r="G126" s="236"/>
      <c r="H126" s="234"/>
      <c r="I126" s="234"/>
      <c r="J126" s="234"/>
      <c r="K126" s="234"/>
    </row>
    <row r="127" spans="2:11" x14ac:dyDescent="0.15">
      <c r="B127" s="234"/>
      <c r="C127" s="234"/>
      <c r="D127" s="234"/>
      <c r="E127" s="234"/>
      <c r="F127" s="236"/>
      <c r="G127" s="236"/>
      <c r="H127" s="234"/>
      <c r="I127" s="234"/>
      <c r="J127" s="234"/>
      <c r="K127" s="234"/>
    </row>
    <row r="128" spans="2:11" x14ac:dyDescent="0.15">
      <c r="B128" s="234"/>
      <c r="C128" s="234"/>
      <c r="D128" s="234"/>
      <c r="E128" s="234"/>
      <c r="F128" s="236"/>
      <c r="G128" s="236"/>
      <c r="H128" s="234"/>
      <c r="I128" s="234"/>
      <c r="J128" s="234"/>
      <c r="K128" s="234"/>
    </row>
    <row r="129" spans="2:11" x14ac:dyDescent="0.15">
      <c r="B129" s="234"/>
      <c r="C129" s="234"/>
      <c r="D129" s="234"/>
      <c r="E129" s="234"/>
      <c r="F129" s="236"/>
      <c r="G129" s="236"/>
      <c r="H129" s="234"/>
      <c r="I129" s="234"/>
      <c r="J129" s="234"/>
      <c r="K129" s="234"/>
    </row>
    <row r="130" spans="2:11" x14ac:dyDescent="0.15">
      <c r="B130" s="234"/>
      <c r="C130" s="234"/>
      <c r="D130" s="234"/>
      <c r="E130" s="234"/>
      <c r="F130" s="236"/>
      <c r="G130" s="236"/>
      <c r="H130" s="234"/>
      <c r="I130" s="234"/>
      <c r="J130" s="234"/>
      <c r="K130" s="234"/>
    </row>
    <row r="131" spans="2:11" x14ac:dyDescent="0.15">
      <c r="B131" s="234"/>
      <c r="C131" s="234"/>
      <c r="D131" s="234"/>
      <c r="E131" s="234"/>
      <c r="F131" s="236"/>
      <c r="G131" s="236"/>
      <c r="H131" s="234"/>
      <c r="I131" s="234"/>
      <c r="J131" s="234"/>
      <c r="K131" s="234"/>
    </row>
    <row r="132" spans="2:11" x14ac:dyDescent="0.15">
      <c r="B132" s="234"/>
      <c r="C132" s="234"/>
      <c r="D132" s="234"/>
      <c r="E132" s="234"/>
      <c r="F132" s="236"/>
      <c r="G132" s="236"/>
      <c r="H132" s="234"/>
      <c r="I132" s="234"/>
      <c r="J132" s="234"/>
      <c r="K132" s="234"/>
    </row>
    <row r="133" spans="2:11" x14ac:dyDescent="0.15">
      <c r="B133" s="234"/>
      <c r="C133" s="234"/>
      <c r="D133" s="234"/>
      <c r="E133" s="234"/>
      <c r="F133" s="236"/>
      <c r="G133" s="236"/>
      <c r="H133" s="234"/>
      <c r="I133" s="234"/>
      <c r="J133" s="234"/>
      <c r="K133" s="234"/>
    </row>
    <row r="134" spans="2:11" x14ac:dyDescent="0.15">
      <c r="B134" s="234"/>
      <c r="C134" s="234"/>
      <c r="D134" s="234"/>
      <c r="E134" s="234"/>
      <c r="F134" s="236"/>
      <c r="G134" s="236"/>
      <c r="H134" s="234"/>
      <c r="I134" s="234"/>
      <c r="J134" s="234"/>
      <c r="K134" s="234"/>
    </row>
    <row r="135" spans="2:11" x14ac:dyDescent="0.15">
      <c r="B135" s="234"/>
      <c r="C135" s="234"/>
      <c r="D135" s="234"/>
      <c r="E135" s="234"/>
      <c r="F135" s="236"/>
      <c r="G135" s="236"/>
      <c r="H135" s="234"/>
      <c r="I135" s="234"/>
      <c r="J135" s="234"/>
      <c r="K135" s="234"/>
    </row>
    <row r="136" spans="2:11" x14ac:dyDescent="0.15">
      <c r="B136" s="234"/>
      <c r="C136" s="234"/>
      <c r="D136" s="234"/>
      <c r="E136" s="234"/>
      <c r="F136" s="236"/>
      <c r="G136" s="236"/>
      <c r="H136" s="234"/>
      <c r="I136" s="234"/>
      <c r="J136" s="234"/>
      <c r="K136" s="234"/>
    </row>
    <row r="137" spans="2:11" x14ac:dyDescent="0.15">
      <c r="B137" s="234"/>
      <c r="C137" s="234"/>
      <c r="D137" s="234"/>
      <c r="E137" s="234"/>
      <c r="F137" s="236"/>
      <c r="G137" s="236"/>
      <c r="H137" s="234"/>
      <c r="I137" s="234"/>
      <c r="J137" s="234"/>
      <c r="K137" s="234"/>
    </row>
    <row r="138" spans="2:11" x14ac:dyDescent="0.15">
      <c r="B138" s="234"/>
      <c r="C138" s="234"/>
      <c r="D138" s="234"/>
      <c r="E138" s="234"/>
      <c r="F138" s="236"/>
      <c r="G138" s="236"/>
      <c r="H138" s="234"/>
      <c r="I138" s="234"/>
      <c r="J138" s="234"/>
      <c r="K138" s="234"/>
    </row>
    <row r="139" spans="2:11" x14ac:dyDescent="0.15">
      <c r="B139" s="234"/>
      <c r="C139" s="234"/>
      <c r="D139" s="234"/>
      <c r="E139" s="234"/>
      <c r="F139" s="236"/>
      <c r="G139" s="236"/>
      <c r="H139" s="234"/>
      <c r="I139" s="234"/>
      <c r="J139" s="234"/>
      <c r="K139" s="234"/>
    </row>
    <row r="140" spans="2:11" x14ac:dyDescent="0.15">
      <c r="B140" s="234"/>
      <c r="C140" s="234"/>
      <c r="D140" s="234"/>
      <c r="E140" s="234"/>
      <c r="F140" s="236"/>
      <c r="G140" s="236"/>
      <c r="H140" s="234"/>
      <c r="I140" s="234"/>
      <c r="J140" s="234"/>
      <c r="K140" s="234"/>
    </row>
    <row r="141" spans="2:11" x14ac:dyDescent="0.15">
      <c r="B141" s="234"/>
      <c r="C141" s="234"/>
      <c r="D141" s="234"/>
      <c r="E141" s="234"/>
      <c r="F141" s="236"/>
      <c r="G141" s="236"/>
      <c r="H141" s="234"/>
      <c r="I141" s="234"/>
      <c r="J141" s="234"/>
      <c r="K141" s="234"/>
    </row>
    <row r="142" spans="2:11" x14ac:dyDescent="0.15">
      <c r="B142" s="234"/>
      <c r="C142" s="234"/>
      <c r="D142" s="234"/>
      <c r="E142" s="234"/>
      <c r="F142" s="236"/>
      <c r="G142" s="236"/>
      <c r="H142" s="234"/>
      <c r="I142" s="234"/>
      <c r="J142" s="234"/>
      <c r="K142" s="234"/>
    </row>
    <row r="143" spans="2:11" x14ac:dyDescent="0.15">
      <c r="B143" s="234"/>
      <c r="C143" s="234"/>
      <c r="D143" s="234"/>
      <c r="E143" s="234"/>
      <c r="F143" s="236"/>
      <c r="G143" s="236"/>
      <c r="H143" s="234"/>
      <c r="I143" s="234"/>
      <c r="J143" s="234"/>
      <c r="K143" s="234"/>
    </row>
    <row r="144" spans="2:11" x14ac:dyDescent="0.15">
      <c r="B144" s="234"/>
      <c r="C144" s="234"/>
      <c r="D144" s="234"/>
      <c r="E144" s="234"/>
      <c r="F144" s="236"/>
      <c r="G144" s="236"/>
      <c r="H144" s="234"/>
      <c r="I144" s="234"/>
      <c r="J144" s="234"/>
      <c r="K144" s="234"/>
    </row>
    <row r="145" spans="2:11" x14ac:dyDescent="0.15">
      <c r="B145" s="234"/>
      <c r="C145" s="234"/>
      <c r="D145" s="234"/>
      <c r="E145" s="234"/>
      <c r="F145" s="236"/>
      <c r="G145" s="236"/>
      <c r="H145" s="234"/>
      <c r="I145" s="234"/>
      <c r="J145" s="234"/>
      <c r="K145" s="234"/>
    </row>
    <row r="146" spans="2:11" x14ac:dyDescent="0.15">
      <c r="B146" s="234"/>
      <c r="C146" s="234"/>
      <c r="D146" s="234"/>
      <c r="E146" s="234"/>
      <c r="F146" s="236"/>
      <c r="G146" s="236"/>
      <c r="H146" s="234"/>
      <c r="I146" s="234"/>
      <c r="J146" s="234"/>
      <c r="K146" s="234"/>
    </row>
    <row r="147" spans="2:11" x14ac:dyDescent="0.15">
      <c r="B147" s="234"/>
      <c r="C147" s="234"/>
      <c r="D147" s="234"/>
      <c r="E147" s="234"/>
      <c r="F147" s="236"/>
      <c r="G147" s="236"/>
      <c r="H147" s="234"/>
      <c r="I147" s="234"/>
      <c r="J147" s="234"/>
      <c r="K147" s="234"/>
    </row>
    <row r="148" spans="2:11" x14ac:dyDescent="0.15">
      <c r="B148" s="234"/>
      <c r="C148" s="234"/>
      <c r="D148" s="234"/>
      <c r="E148" s="234"/>
      <c r="F148" s="236"/>
      <c r="G148" s="236"/>
      <c r="H148" s="234"/>
      <c r="I148" s="234"/>
      <c r="J148" s="234"/>
      <c r="K148" s="234"/>
    </row>
    <row r="149" spans="2:11" x14ac:dyDescent="0.15">
      <c r="B149" s="234"/>
      <c r="C149" s="234"/>
      <c r="D149" s="234"/>
      <c r="E149" s="234"/>
      <c r="F149" s="236"/>
      <c r="G149" s="236"/>
      <c r="H149" s="234"/>
      <c r="I149" s="234"/>
      <c r="J149" s="234"/>
      <c r="K149" s="234"/>
    </row>
    <row r="150" spans="2:11" x14ac:dyDescent="0.15">
      <c r="B150" s="234"/>
      <c r="C150" s="234"/>
      <c r="D150" s="234"/>
      <c r="E150" s="234"/>
      <c r="F150" s="236"/>
      <c r="G150" s="236"/>
      <c r="H150" s="234"/>
      <c r="I150" s="234"/>
      <c r="J150" s="234"/>
      <c r="K150" s="234"/>
    </row>
    <row r="151" spans="2:11" x14ac:dyDescent="0.15">
      <c r="B151" s="234"/>
      <c r="C151" s="234"/>
      <c r="D151" s="234"/>
      <c r="E151" s="234"/>
      <c r="F151" s="236"/>
      <c r="G151" s="236"/>
      <c r="H151" s="234"/>
      <c r="I151" s="234"/>
      <c r="J151" s="234"/>
      <c r="K151" s="234"/>
    </row>
    <row r="152" spans="2:11" x14ac:dyDescent="0.15">
      <c r="B152" s="234"/>
      <c r="C152" s="234"/>
      <c r="D152" s="234"/>
      <c r="E152" s="234"/>
      <c r="F152" s="236"/>
      <c r="G152" s="236"/>
      <c r="H152" s="234"/>
      <c r="I152" s="234"/>
      <c r="J152" s="234"/>
      <c r="K152" s="234"/>
    </row>
    <row r="153" spans="2:11" x14ac:dyDescent="0.15">
      <c r="B153" s="234"/>
      <c r="C153" s="234"/>
      <c r="D153" s="234"/>
      <c r="E153" s="234"/>
      <c r="F153" s="236"/>
      <c r="G153" s="236"/>
      <c r="H153" s="234"/>
      <c r="I153" s="234"/>
      <c r="J153" s="234"/>
      <c r="K153" s="234"/>
    </row>
    <row r="154" spans="2:11" x14ac:dyDescent="0.15">
      <c r="B154" s="234"/>
      <c r="C154" s="234"/>
      <c r="D154" s="234"/>
      <c r="E154" s="234"/>
      <c r="F154" s="236"/>
      <c r="G154" s="236"/>
      <c r="H154" s="234"/>
      <c r="I154" s="234"/>
      <c r="J154" s="234"/>
      <c r="K154" s="234"/>
    </row>
    <row r="155" spans="2:11" x14ac:dyDescent="0.15">
      <c r="B155" s="234"/>
      <c r="C155" s="234"/>
      <c r="D155" s="234"/>
      <c r="E155" s="234"/>
      <c r="F155" s="236"/>
      <c r="G155" s="236"/>
      <c r="H155" s="234"/>
      <c r="I155" s="234"/>
      <c r="J155" s="234"/>
      <c r="K155" s="234"/>
    </row>
    <row r="156" spans="2:11" x14ac:dyDescent="0.15">
      <c r="B156" s="234"/>
      <c r="C156" s="234"/>
      <c r="D156" s="234"/>
      <c r="E156" s="234"/>
      <c r="F156" s="236"/>
      <c r="G156" s="236"/>
      <c r="H156" s="234"/>
      <c r="I156" s="234"/>
      <c r="J156" s="234"/>
      <c r="K156" s="234"/>
    </row>
    <row r="157" spans="2:11" x14ac:dyDescent="0.15">
      <c r="B157" s="234"/>
      <c r="C157" s="234"/>
      <c r="D157" s="234"/>
      <c r="E157" s="234"/>
      <c r="F157" s="236"/>
      <c r="G157" s="236"/>
      <c r="H157" s="234"/>
      <c r="I157" s="234"/>
      <c r="J157" s="234"/>
      <c r="K157" s="234"/>
    </row>
    <row r="158" spans="2:11" x14ac:dyDescent="0.15">
      <c r="B158" s="234"/>
      <c r="C158" s="234"/>
      <c r="D158" s="234"/>
      <c r="E158" s="234"/>
      <c r="F158" s="236"/>
      <c r="G158" s="236"/>
      <c r="H158" s="234"/>
      <c r="I158" s="234"/>
      <c r="J158" s="234"/>
      <c r="K158" s="234"/>
    </row>
    <row r="159" spans="2:11" x14ac:dyDescent="0.15">
      <c r="B159" s="234"/>
      <c r="C159" s="234"/>
      <c r="D159" s="234"/>
      <c r="E159" s="234"/>
      <c r="F159" s="236"/>
      <c r="G159" s="236"/>
      <c r="H159" s="234"/>
      <c r="I159" s="234"/>
      <c r="J159" s="234"/>
      <c r="K159" s="234"/>
    </row>
    <row r="160" spans="2:11" x14ac:dyDescent="0.15">
      <c r="B160" s="234"/>
      <c r="C160" s="234"/>
      <c r="D160" s="234"/>
      <c r="E160" s="234"/>
      <c r="F160" s="236"/>
      <c r="G160" s="236"/>
      <c r="H160" s="234"/>
      <c r="I160" s="234"/>
      <c r="J160" s="234"/>
      <c r="K160" s="234"/>
    </row>
    <row r="161" spans="2:11" x14ac:dyDescent="0.15">
      <c r="B161" s="234"/>
      <c r="C161" s="234"/>
      <c r="D161" s="234"/>
      <c r="E161" s="234"/>
      <c r="F161" s="236"/>
      <c r="G161" s="236"/>
      <c r="H161" s="234"/>
      <c r="I161" s="234"/>
      <c r="J161" s="234"/>
      <c r="K161" s="234"/>
    </row>
    <row r="162" spans="2:11" x14ac:dyDescent="0.15">
      <c r="B162" s="234"/>
      <c r="C162" s="234"/>
      <c r="D162" s="234"/>
      <c r="E162" s="234"/>
      <c r="F162" s="236"/>
      <c r="G162" s="236"/>
      <c r="H162" s="234"/>
      <c r="I162" s="234"/>
      <c r="J162" s="234"/>
      <c r="K162" s="234"/>
    </row>
    <row r="163" spans="2:11" x14ac:dyDescent="0.15">
      <c r="B163" s="234"/>
      <c r="C163" s="234"/>
      <c r="D163" s="234"/>
      <c r="E163" s="234"/>
      <c r="F163" s="236"/>
      <c r="G163" s="236"/>
      <c r="H163" s="234"/>
      <c r="I163" s="234"/>
      <c r="J163" s="234"/>
      <c r="K163" s="234"/>
    </row>
    <row r="164" spans="2:11" x14ac:dyDescent="0.15">
      <c r="B164" s="234"/>
      <c r="C164" s="234"/>
      <c r="D164" s="234"/>
      <c r="E164" s="234"/>
      <c r="F164" s="236"/>
      <c r="G164" s="236"/>
      <c r="H164" s="234"/>
      <c r="I164" s="234"/>
      <c r="J164" s="234"/>
      <c r="K164" s="234"/>
    </row>
    <row r="165" spans="2:11" x14ac:dyDescent="0.15">
      <c r="B165" s="234"/>
      <c r="C165" s="234"/>
      <c r="D165" s="234"/>
      <c r="E165" s="234"/>
      <c r="F165" s="236"/>
      <c r="G165" s="236"/>
      <c r="H165" s="234"/>
      <c r="I165" s="234"/>
      <c r="J165" s="234"/>
      <c r="K165" s="234"/>
    </row>
    <row r="166" spans="2:11" x14ac:dyDescent="0.15">
      <c r="B166" s="234"/>
      <c r="C166" s="234"/>
      <c r="D166" s="234"/>
      <c r="E166" s="234"/>
      <c r="F166" s="236"/>
      <c r="G166" s="236"/>
      <c r="H166" s="234"/>
      <c r="I166" s="234"/>
      <c r="J166" s="234"/>
      <c r="K166" s="234"/>
    </row>
    <row r="167" spans="2:11" x14ac:dyDescent="0.15">
      <c r="B167" s="234"/>
      <c r="C167" s="234"/>
      <c r="D167" s="234"/>
      <c r="E167" s="234"/>
      <c r="F167" s="236"/>
      <c r="G167" s="236"/>
      <c r="H167" s="234"/>
      <c r="I167" s="234"/>
      <c r="J167" s="234"/>
      <c r="K167" s="234"/>
    </row>
    <row r="168" spans="2:11" x14ac:dyDescent="0.15">
      <c r="B168" s="234"/>
      <c r="C168" s="234"/>
      <c r="D168" s="234"/>
      <c r="E168" s="234"/>
      <c r="F168" s="236"/>
      <c r="G168" s="236"/>
      <c r="H168" s="234"/>
      <c r="I168" s="234"/>
      <c r="J168" s="234"/>
      <c r="K168" s="234"/>
    </row>
    <row r="169" spans="2:11" x14ac:dyDescent="0.15">
      <c r="B169" s="234"/>
      <c r="C169" s="234"/>
      <c r="D169" s="234"/>
      <c r="E169" s="234"/>
      <c r="F169" s="236"/>
      <c r="G169" s="236"/>
      <c r="H169" s="234"/>
      <c r="I169" s="234"/>
      <c r="J169" s="234"/>
      <c r="K169" s="234"/>
    </row>
    <row r="170" spans="2:11" x14ac:dyDescent="0.15">
      <c r="B170" s="234"/>
      <c r="C170" s="234"/>
      <c r="D170" s="234"/>
      <c r="E170" s="234"/>
      <c r="F170" s="236"/>
      <c r="G170" s="236"/>
      <c r="H170" s="234"/>
      <c r="I170" s="234"/>
      <c r="J170" s="234"/>
      <c r="K170" s="234"/>
    </row>
    <row r="171" spans="2:11" x14ac:dyDescent="0.15">
      <c r="B171" s="234"/>
      <c r="C171" s="234"/>
      <c r="D171" s="234"/>
      <c r="E171" s="234"/>
      <c r="F171" s="236"/>
      <c r="G171" s="236"/>
      <c r="H171" s="234"/>
      <c r="I171" s="234"/>
      <c r="J171" s="234"/>
      <c r="K171" s="234"/>
    </row>
    <row r="172" spans="2:11" x14ac:dyDescent="0.15">
      <c r="B172" s="234"/>
      <c r="C172" s="234"/>
      <c r="D172" s="234"/>
      <c r="E172" s="234"/>
      <c r="F172" s="236"/>
      <c r="G172" s="236"/>
      <c r="H172" s="234"/>
      <c r="I172" s="234"/>
      <c r="J172" s="234"/>
      <c r="K172" s="234"/>
    </row>
    <row r="173" spans="2:11" x14ac:dyDescent="0.15">
      <c r="B173" s="234"/>
      <c r="C173" s="234"/>
      <c r="D173" s="234"/>
      <c r="E173" s="234"/>
      <c r="F173" s="236"/>
      <c r="G173" s="236"/>
      <c r="H173" s="234"/>
      <c r="I173" s="234"/>
      <c r="J173" s="234"/>
      <c r="K173" s="234"/>
    </row>
    <row r="174" spans="2:11" x14ac:dyDescent="0.15">
      <c r="B174" s="234"/>
      <c r="C174" s="234"/>
      <c r="D174" s="234"/>
      <c r="E174" s="234"/>
      <c r="F174" s="236"/>
      <c r="G174" s="236"/>
      <c r="H174" s="234"/>
      <c r="I174" s="234"/>
      <c r="J174" s="234"/>
      <c r="K174" s="234"/>
    </row>
    <row r="175" spans="2:11" x14ac:dyDescent="0.15">
      <c r="B175" s="234"/>
      <c r="C175" s="234"/>
      <c r="D175" s="234"/>
      <c r="E175" s="234"/>
      <c r="F175" s="236"/>
      <c r="G175" s="236"/>
      <c r="H175" s="234"/>
      <c r="I175" s="234"/>
      <c r="J175" s="234"/>
      <c r="K175" s="234"/>
    </row>
    <row r="176" spans="2:11" x14ac:dyDescent="0.15">
      <c r="B176" s="234"/>
      <c r="C176" s="234"/>
      <c r="D176" s="234"/>
      <c r="E176" s="234"/>
      <c r="F176" s="236"/>
      <c r="G176" s="236"/>
      <c r="H176" s="234"/>
      <c r="I176" s="234"/>
      <c r="J176" s="234"/>
      <c r="K176" s="234"/>
    </row>
    <row r="177" spans="2:11" x14ac:dyDescent="0.15">
      <c r="B177" s="234"/>
      <c r="C177" s="234"/>
      <c r="D177" s="234"/>
      <c r="E177" s="234"/>
      <c r="F177" s="236"/>
      <c r="G177" s="236"/>
      <c r="H177" s="234"/>
      <c r="I177" s="234"/>
      <c r="J177" s="234"/>
      <c r="K177" s="234"/>
    </row>
    <row r="178" spans="2:11" x14ac:dyDescent="0.15">
      <c r="B178" s="234"/>
      <c r="C178" s="234"/>
      <c r="D178" s="234"/>
      <c r="E178" s="234"/>
      <c r="F178" s="236"/>
      <c r="G178" s="236"/>
      <c r="H178" s="234"/>
      <c r="I178" s="234"/>
      <c r="J178" s="234"/>
      <c r="K178" s="234"/>
    </row>
    <row r="179" spans="2:11" x14ac:dyDescent="0.15">
      <c r="B179" s="234"/>
      <c r="C179" s="234"/>
      <c r="D179" s="234"/>
      <c r="E179" s="234"/>
      <c r="F179" s="236"/>
      <c r="G179" s="236"/>
      <c r="H179" s="234"/>
      <c r="I179" s="234"/>
      <c r="J179" s="234"/>
      <c r="K179" s="234"/>
    </row>
    <row r="180" spans="2:11" x14ac:dyDescent="0.15">
      <c r="B180" s="234"/>
      <c r="C180" s="234"/>
      <c r="D180" s="234"/>
      <c r="E180" s="234"/>
      <c r="F180" s="236"/>
      <c r="G180" s="236"/>
      <c r="H180" s="234"/>
      <c r="I180" s="234"/>
      <c r="J180" s="234"/>
      <c r="K180" s="234"/>
    </row>
    <row r="181" spans="2:11" x14ac:dyDescent="0.15">
      <c r="B181" s="234"/>
      <c r="C181" s="234"/>
      <c r="D181" s="234"/>
      <c r="E181" s="234"/>
      <c r="F181" s="236"/>
      <c r="G181" s="236"/>
      <c r="H181" s="234"/>
      <c r="I181" s="234"/>
      <c r="J181" s="234"/>
      <c r="K181" s="234"/>
    </row>
    <row r="182" spans="2:11" x14ac:dyDescent="0.15">
      <c r="B182" s="234"/>
      <c r="C182" s="234"/>
      <c r="D182" s="234"/>
      <c r="E182" s="234"/>
      <c r="F182" s="236"/>
      <c r="G182" s="236"/>
      <c r="H182" s="234"/>
      <c r="I182" s="234"/>
      <c r="J182" s="234"/>
      <c r="K182" s="234"/>
    </row>
    <row r="183" spans="2:11" x14ac:dyDescent="0.15">
      <c r="B183" s="234"/>
      <c r="C183" s="234"/>
      <c r="D183" s="234"/>
      <c r="E183" s="234"/>
      <c r="F183" s="236"/>
      <c r="G183" s="236"/>
      <c r="H183" s="234"/>
      <c r="I183" s="234"/>
      <c r="J183" s="234"/>
      <c r="K183" s="234"/>
    </row>
    <row r="184" spans="2:11" x14ac:dyDescent="0.15">
      <c r="B184" s="234"/>
      <c r="C184" s="234"/>
      <c r="D184" s="234"/>
      <c r="E184" s="234"/>
      <c r="F184" s="236"/>
      <c r="G184" s="236"/>
      <c r="H184" s="234"/>
      <c r="I184" s="234"/>
      <c r="J184" s="234"/>
      <c r="K184" s="234"/>
    </row>
    <row r="185" spans="2:11" x14ac:dyDescent="0.15">
      <c r="B185" s="234"/>
      <c r="C185" s="234"/>
      <c r="D185" s="234"/>
      <c r="E185" s="234"/>
      <c r="F185" s="236"/>
      <c r="G185" s="236"/>
      <c r="H185" s="234"/>
      <c r="I185" s="234"/>
      <c r="J185" s="234"/>
      <c r="K185" s="234"/>
    </row>
    <row r="186" spans="2:11" x14ac:dyDescent="0.15">
      <c r="B186" s="234"/>
      <c r="C186" s="234"/>
      <c r="D186" s="234"/>
      <c r="E186" s="234"/>
      <c r="F186" s="236"/>
      <c r="G186" s="236"/>
      <c r="H186" s="234"/>
      <c r="I186" s="234"/>
      <c r="J186" s="234"/>
      <c r="K186" s="234"/>
    </row>
    <row r="187" spans="2:11" x14ac:dyDescent="0.15">
      <c r="B187" s="234"/>
      <c r="C187" s="234"/>
      <c r="D187" s="234"/>
      <c r="E187" s="234"/>
      <c r="F187" s="236"/>
      <c r="G187" s="236"/>
      <c r="H187" s="234"/>
      <c r="I187" s="234"/>
      <c r="J187" s="234"/>
      <c r="K187" s="234"/>
    </row>
    <row r="188" spans="2:11" x14ac:dyDescent="0.15">
      <c r="B188" s="234"/>
      <c r="C188" s="234"/>
      <c r="D188" s="234"/>
      <c r="E188" s="234"/>
      <c r="F188" s="236"/>
      <c r="G188" s="236"/>
      <c r="H188" s="234"/>
      <c r="I188" s="234"/>
      <c r="J188" s="234"/>
      <c r="K188" s="234"/>
    </row>
    <row r="189" spans="2:11" x14ac:dyDescent="0.15">
      <c r="B189" s="234"/>
      <c r="C189" s="234"/>
      <c r="D189" s="234"/>
      <c r="E189" s="234"/>
      <c r="F189" s="236"/>
      <c r="G189" s="236"/>
      <c r="H189" s="234"/>
      <c r="I189" s="234"/>
      <c r="J189" s="234"/>
      <c r="K189" s="234"/>
    </row>
    <row r="190" spans="2:11" x14ac:dyDescent="0.15">
      <c r="B190" s="234"/>
      <c r="C190" s="234"/>
      <c r="D190" s="234"/>
      <c r="E190" s="234"/>
      <c r="F190" s="236"/>
      <c r="G190" s="236"/>
      <c r="H190" s="234"/>
      <c r="I190" s="234"/>
      <c r="J190" s="234"/>
      <c r="K190" s="234"/>
    </row>
    <row r="191" spans="2:11" x14ac:dyDescent="0.15">
      <c r="B191" s="234"/>
      <c r="C191" s="234"/>
      <c r="D191" s="234"/>
      <c r="E191" s="234"/>
      <c r="F191" s="236"/>
      <c r="G191" s="236"/>
      <c r="H191" s="234"/>
      <c r="I191" s="234"/>
      <c r="J191" s="234"/>
      <c r="K191" s="234"/>
    </row>
    <row r="192" spans="2:11" x14ac:dyDescent="0.15">
      <c r="B192" s="234"/>
      <c r="C192" s="234"/>
      <c r="D192" s="234"/>
      <c r="E192" s="234"/>
      <c r="F192" s="236"/>
      <c r="G192" s="236"/>
      <c r="H192" s="234"/>
      <c r="I192" s="234"/>
      <c r="J192" s="234"/>
      <c r="K192" s="234"/>
    </row>
    <row r="193" spans="2:11" x14ac:dyDescent="0.15">
      <c r="B193" s="234"/>
      <c r="C193" s="234"/>
      <c r="D193" s="234"/>
      <c r="E193" s="234"/>
      <c r="F193" s="236"/>
      <c r="G193" s="236"/>
      <c r="H193" s="234"/>
      <c r="I193" s="234"/>
      <c r="J193" s="234"/>
      <c r="K193" s="234"/>
    </row>
    <row r="194" spans="2:11" x14ac:dyDescent="0.15">
      <c r="B194" s="234"/>
      <c r="C194" s="234"/>
      <c r="D194" s="234"/>
      <c r="E194" s="234"/>
      <c r="F194" s="236"/>
      <c r="G194" s="236"/>
      <c r="H194" s="234"/>
      <c r="I194" s="234"/>
      <c r="J194" s="234"/>
      <c r="K194" s="234"/>
    </row>
    <row r="195" spans="2:11" x14ac:dyDescent="0.15">
      <c r="B195" s="234"/>
      <c r="C195" s="234"/>
      <c r="D195" s="234"/>
      <c r="E195" s="234"/>
      <c r="F195" s="236"/>
      <c r="G195" s="236"/>
      <c r="H195" s="234"/>
      <c r="I195" s="234"/>
      <c r="J195" s="234"/>
      <c r="K195" s="234"/>
    </row>
    <row r="196" spans="2:11" x14ac:dyDescent="0.15">
      <c r="B196" s="234"/>
      <c r="C196" s="234"/>
      <c r="D196" s="234"/>
      <c r="E196" s="234"/>
      <c r="F196" s="236"/>
      <c r="G196" s="236"/>
      <c r="H196" s="234"/>
      <c r="I196" s="234"/>
      <c r="J196" s="234"/>
      <c r="K196" s="234"/>
    </row>
    <row r="197" spans="2:11" x14ac:dyDescent="0.15">
      <c r="B197" s="234"/>
      <c r="C197" s="234"/>
      <c r="D197" s="234"/>
      <c r="E197" s="234"/>
      <c r="F197" s="236"/>
      <c r="G197" s="236"/>
      <c r="H197" s="234"/>
      <c r="I197" s="234"/>
      <c r="J197" s="234"/>
      <c r="K197" s="234"/>
    </row>
    <row r="198" spans="2:11" x14ac:dyDescent="0.15">
      <c r="B198" s="234"/>
      <c r="C198" s="234"/>
      <c r="D198" s="234"/>
      <c r="E198" s="234"/>
      <c r="F198" s="236"/>
      <c r="G198" s="236"/>
      <c r="H198" s="234"/>
      <c r="I198" s="234"/>
      <c r="J198" s="234"/>
      <c r="K198" s="234"/>
    </row>
    <row r="199" spans="2:11" x14ac:dyDescent="0.15">
      <c r="B199" s="234"/>
      <c r="C199" s="234"/>
      <c r="D199" s="234"/>
      <c r="E199" s="234"/>
      <c r="F199" s="236"/>
      <c r="G199" s="236"/>
      <c r="H199" s="234"/>
      <c r="I199" s="234"/>
      <c r="J199" s="234"/>
      <c r="K199" s="234"/>
    </row>
    <row r="200" spans="2:11" x14ac:dyDescent="0.15">
      <c r="B200" s="234"/>
      <c r="C200" s="234"/>
      <c r="D200" s="234"/>
      <c r="E200" s="234"/>
      <c r="F200" s="236"/>
      <c r="G200" s="236"/>
      <c r="H200" s="234"/>
      <c r="I200" s="234"/>
      <c r="J200" s="234"/>
      <c r="K200" s="234"/>
    </row>
    <row r="201" spans="2:11" x14ac:dyDescent="0.15">
      <c r="B201" s="234"/>
      <c r="C201" s="234"/>
      <c r="D201" s="234"/>
      <c r="E201" s="234"/>
      <c r="F201" s="236"/>
      <c r="G201" s="236"/>
      <c r="H201" s="234"/>
      <c r="I201" s="234"/>
      <c r="J201" s="234"/>
      <c r="K201" s="234"/>
    </row>
    <row r="202" spans="2:11" x14ac:dyDescent="0.15">
      <c r="B202" s="234"/>
      <c r="C202" s="234"/>
      <c r="D202" s="234"/>
      <c r="E202" s="234"/>
      <c r="F202" s="236"/>
      <c r="G202" s="236"/>
      <c r="H202" s="234"/>
      <c r="I202" s="234"/>
      <c r="J202" s="234"/>
      <c r="K202" s="234"/>
    </row>
    <row r="203" spans="2:11" x14ac:dyDescent="0.15">
      <c r="B203" s="234"/>
      <c r="C203" s="234"/>
      <c r="D203" s="234"/>
      <c r="E203" s="234"/>
      <c r="F203" s="236"/>
      <c r="G203" s="236"/>
      <c r="H203" s="234"/>
      <c r="I203" s="234"/>
      <c r="J203" s="234"/>
      <c r="K203" s="234"/>
    </row>
    <row r="204" spans="2:11" x14ac:dyDescent="0.15">
      <c r="B204" s="234"/>
      <c r="C204" s="234"/>
      <c r="D204" s="234"/>
      <c r="E204" s="234"/>
      <c r="F204" s="236"/>
      <c r="G204" s="236"/>
      <c r="H204" s="234"/>
      <c r="I204" s="234"/>
      <c r="J204" s="234"/>
      <c r="K204" s="234"/>
    </row>
    <row r="205" spans="2:11" x14ac:dyDescent="0.15">
      <c r="B205" s="234"/>
      <c r="C205" s="234"/>
      <c r="D205" s="234"/>
      <c r="E205" s="234"/>
      <c r="F205" s="236"/>
      <c r="G205" s="236"/>
      <c r="H205" s="234"/>
      <c r="I205" s="234"/>
      <c r="J205" s="234"/>
      <c r="K205" s="234"/>
    </row>
    <row r="206" spans="2:11" x14ac:dyDescent="0.15">
      <c r="B206" s="234"/>
      <c r="C206" s="234"/>
      <c r="D206" s="234"/>
      <c r="E206" s="234"/>
      <c r="F206" s="236"/>
      <c r="G206" s="236"/>
      <c r="H206" s="234"/>
      <c r="I206" s="234"/>
      <c r="J206" s="234"/>
      <c r="K206" s="234"/>
    </row>
    <row r="207" spans="2:11" x14ac:dyDescent="0.15">
      <c r="B207" s="234"/>
      <c r="C207" s="234"/>
      <c r="D207" s="234"/>
      <c r="E207" s="234"/>
      <c r="F207" s="236"/>
      <c r="G207" s="236"/>
      <c r="H207" s="234"/>
      <c r="I207" s="234"/>
      <c r="J207" s="234"/>
      <c r="K207" s="234"/>
    </row>
    <row r="208" spans="2:11" x14ac:dyDescent="0.15">
      <c r="B208" s="234"/>
      <c r="C208" s="234"/>
      <c r="D208" s="234"/>
      <c r="E208" s="234"/>
      <c r="F208" s="236"/>
      <c r="G208" s="236"/>
      <c r="H208" s="234"/>
      <c r="I208" s="234"/>
      <c r="J208" s="234"/>
      <c r="K208" s="234"/>
    </row>
    <row r="209" spans="2:11" x14ac:dyDescent="0.15">
      <c r="B209" s="234"/>
      <c r="C209" s="234"/>
      <c r="D209" s="234"/>
      <c r="E209" s="234"/>
      <c r="F209" s="236"/>
      <c r="G209" s="236"/>
      <c r="H209" s="234"/>
      <c r="I209" s="234"/>
      <c r="J209" s="234"/>
      <c r="K209" s="234"/>
    </row>
    <row r="210" spans="2:11" x14ac:dyDescent="0.15">
      <c r="B210" s="234"/>
      <c r="C210" s="234"/>
      <c r="D210" s="234"/>
      <c r="E210" s="234"/>
      <c r="F210" s="236"/>
      <c r="G210" s="236"/>
      <c r="H210" s="234"/>
      <c r="I210" s="234"/>
      <c r="J210" s="234"/>
      <c r="K210" s="234"/>
    </row>
    <row r="211" spans="2:11" x14ac:dyDescent="0.15">
      <c r="B211" s="234"/>
      <c r="C211" s="234"/>
      <c r="D211" s="234"/>
      <c r="E211" s="234"/>
      <c r="F211" s="236"/>
      <c r="G211" s="236"/>
      <c r="H211" s="234"/>
      <c r="I211" s="234"/>
      <c r="J211" s="234"/>
      <c r="K211" s="234"/>
    </row>
    <row r="212" spans="2:11" x14ac:dyDescent="0.15">
      <c r="B212" s="234"/>
      <c r="C212" s="234"/>
      <c r="D212" s="234"/>
      <c r="E212" s="234"/>
      <c r="F212" s="236"/>
      <c r="G212" s="236"/>
      <c r="H212" s="234"/>
      <c r="I212" s="234"/>
      <c r="J212" s="234"/>
      <c r="K212" s="234"/>
    </row>
    <row r="213" spans="2:11" x14ac:dyDescent="0.15">
      <c r="B213" s="234"/>
      <c r="C213" s="234"/>
      <c r="D213" s="234"/>
      <c r="E213" s="234"/>
      <c r="F213" s="236"/>
      <c r="G213" s="236"/>
      <c r="H213" s="234"/>
      <c r="I213" s="234"/>
      <c r="J213" s="234"/>
      <c r="K213" s="234"/>
    </row>
    <row r="214" spans="2:11" x14ac:dyDescent="0.15">
      <c r="B214" s="234"/>
      <c r="C214" s="234"/>
      <c r="D214" s="234"/>
      <c r="E214" s="234"/>
      <c r="F214" s="236"/>
      <c r="G214" s="236"/>
      <c r="H214" s="234"/>
      <c r="I214" s="234"/>
      <c r="J214" s="234"/>
      <c r="K214" s="234"/>
    </row>
    <row r="215" spans="2:11" x14ac:dyDescent="0.15">
      <c r="B215" s="234"/>
      <c r="C215" s="234"/>
      <c r="D215" s="234"/>
      <c r="E215" s="234"/>
      <c r="F215" s="236"/>
      <c r="G215" s="236"/>
      <c r="H215" s="234"/>
      <c r="I215" s="234"/>
      <c r="J215" s="234"/>
      <c r="K215" s="234"/>
    </row>
    <row r="216" spans="2:11" x14ac:dyDescent="0.15">
      <c r="B216" s="234"/>
      <c r="C216" s="234"/>
      <c r="D216" s="234"/>
      <c r="E216" s="234"/>
      <c r="F216" s="236"/>
      <c r="G216" s="236"/>
      <c r="H216" s="234"/>
      <c r="I216" s="234"/>
      <c r="J216" s="234"/>
      <c r="K216" s="234"/>
    </row>
    <row r="217" spans="2:11" x14ac:dyDescent="0.15">
      <c r="B217" s="234"/>
      <c r="C217" s="234"/>
      <c r="D217" s="234"/>
      <c r="E217" s="234"/>
      <c r="F217" s="236"/>
      <c r="G217" s="236"/>
      <c r="H217" s="234"/>
      <c r="I217" s="234"/>
      <c r="J217" s="234"/>
      <c r="K217" s="234"/>
    </row>
    <row r="218" spans="2:11" x14ac:dyDescent="0.15">
      <c r="B218" s="234"/>
      <c r="C218" s="234"/>
      <c r="D218" s="234"/>
      <c r="E218" s="234"/>
      <c r="F218" s="236"/>
      <c r="G218" s="236"/>
      <c r="H218" s="234"/>
      <c r="I218" s="234"/>
      <c r="J218" s="234"/>
      <c r="K218" s="234"/>
    </row>
    <row r="219" spans="2:11" x14ac:dyDescent="0.15">
      <c r="B219" s="234"/>
      <c r="C219" s="234"/>
      <c r="D219" s="234"/>
      <c r="E219" s="234"/>
      <c r="F219" s="236"/>
      <c r="G219" s="236"/>
      <c r="H219" s="234"/>
      <c r="I219" s="234"/>
      <c r="J219" s="234"/>
      <c r="K219" s="234"/>
    </row>
    <row r="220" spans="2:11" x14ac:dyDescent="0.15">
      <c r="B220" s="234"/>
      <c r="C220" s="234"/>
      <c r="D220" s="234"/>
      <c r="E220" s="234"/>
      <c r="F220" s="236"/>
      <c r="G220" s="236"/>
      <c r="H220" s="234"/>
      <c r="I220" s="234"/>
      <c r="J220" s="234"/>
      <c r="K220" s="234"/>
    </row>
    <row r="221" spans="2:11" x14ac:dyDescent="0.15">
      <c r="B221" s="234"/>
      <c r="C221" s="234"/>
      <c r="D221" s="234"/>
      <c r="E221" s="234"/>
      <c r="F221" s="236"/>
      <c r="G221" s="236"/>
      <c r="H221" s="234"/>
      <c r="I221" s="234"/>
      <c r="J221" s="234"/>
      <c r="K221" s="234"/>
    </row>
    <row r="222" spans="2:11" x14ac:dyDescent="0.15">
      <c r="B222" s="234"/>
      <c r="C222" s="234"/>
      <c r="D222" s="234"/>
      <c r="E222" s="234"/>
      <c r="F222" s="236"/>
      <c r="G222" s="236"/>
      <c r="H222" s="234"/>
      <c r="I222" s="234"/>
      <c r="J222" s="234"/>
      <c r="K222" s="234"/>
    </row>
    <row r="223" spans="2:11" x14ac:dyDescent="0.15">
      <c r="B223" s="234"/>
      <c r="C223" s="234"/>
      <c r="D223" s="234"/>
      <c r="E223" s="234"/>
      <c r="F223" s="236"/>
      <c r="G223" s="236"/>
      <c r="H223" s="234"/>
      <c r="I223" s="234"/>
      <c r="J223" s="234"/>
      <c r="K223" s="234"/>
    </row>
    <row r="224" spans="2:11" x14ac:dyDescent="0.15">
      <c r="B224" s="234"/>
      <c r="C224" s="234"/>
      <c r="D224" s="234"/>
      <c r="E224" s="234"/>
      <c r="F224" s="236"/>
      <c r="G224" s="236"/>
      <c r="H224" s="234"/>
      <c r="I224" s="234"/>
      <c r="J224" s="234"/>
      <c r="K224" s="234"/>
    </row>
    <row r="225" spans="2:11" x14ac:dyDescent="0.15">
      <c r="B225" s="234"/>
      <c r="C225" s="234"/>
      <c r="D225" s="234"/>
      <c r="E225" s="234"/>
      <c r="F225" s="236"/>
      <c r="G225" s="236"/>
      <c r="H225" s="234"/>
      <c r="I225" s="234"/>
      <c r="J225" s="234"/>
      <c r="K225" s="234"/>
    </row>
    <row r="226" spans="2:11" x14ac:dyDescent="0.15">
      <c r="B226" s="234"/>
      <c r="C226" s="234"/>
      <c r="D226" s="234"/>
      <c r="E226" s="234"/>
      <c r="F226" s="236"/>
      <c r="G226" s="236"/>
      <c r="H226" s="234"/>
      <c r="I226" s="234"/>
      <c r="J226" s="234"/>
      <c r="K226" s="234"/>
    </row>
    <row r="227" spans="2:11" x14ac:dyDescent="0.15">
      <c r="B227" s="234"/>
      <c r="C227" s="234"/>
      <c r="D227" s="234"/>
      <c r="E227" s="234"/>
      <c r="F227" s="236"/>
      <c r="G227" s="236"/>
      <c r="H227" s="234"/>
      <c r="I227" s="234"/>
      <c r="J227" s="234"/>
      <c r="K227" s="234"/>
    </row>
    <row r="228" spans="2:11" x14ac:dyDescent="0.15">
      <c r="B228" s="234"/>
      <c r="C228" s="234"/>
      <c r="D228" s="234"/>
      <c r="E228" s="234"/>
      <c r="F228" s="236"/>
      <c r="G228" s="236"/>
      <c r="H228" s="234"/>
      <c r="I228" s="234"/>
      <c r="J228" s="234"/>
      <c r="K228" s="234"/>
    </row>
    <row r="229" spans="2:11" x14ac:dyDescent="0.15">
      <c r="B229" s="234"/>
      <c r="C229" s="234"/>
      <c r="D229" s="234"/>
      <c r="E229" s="234"/>
      <c r="F229" s="236"/>
      <c r="G229" s="236"/>
      <c r="H229" s="234"/>
      <c r="I229" s="234"/>
      <c r="J229" s="234"/>
      <c r="K229" s="234"/>
    </row>
    <row r="230" spans="2:11" x14ac:dyDescent="0.15">
      <c r="B230" s="234"/>
      <c r="C230" s="234"/>
      <c r="D230" s="234"/>
      <c r="E230" s="234"/>
      <c r="F230" s="236"/>
      <c r="G230" s="236"/>
      <c r="H230" s="234"/>
      <c r="I230" s="234"/>
      <c r="J230" s="234"/>
      <c r="K230" s="234"/>
    </row>
    <row r="231" spans="2:11" x14ac:dyDescent="0.15">
      <c r="B231" s="234"/>
      <c r="C231" s="234"/>
      <c r="D231" s="234"/>
      <c r="E231" s="234"/>
      <c r="F231" s="236"/>
      <c r="G231" s="236"/>
      <c r="H231" s="234"/>
      <c r="I231" s="234"/>
      <c r="J231" s="234"/>
      <c r="K231" s="234"/>
    </row>
    <row r="232" spans="2:11" x14ac:dyDescent="0.15">
      <c r="B232" s="234"/>
      <c r="C232" s="234"/>
      <c r="D232" s="234"/>
      <c r="E232" s="234"/>
      <c r="F232" s="236"/>
      <c r="G232" s="236"/>
      <c r="H232" s="234"/>
      <c r="I232" s="234"/>
      <c r="J232" s="234"/>
      <c r="K232" s="234"/>
    </row>
    <row r="233" spans="2:11" x14ac:dyDescent="0.15">
      <c r="B233" s="234"/>
      <c r="C233" s="234"/>
      <c r="D233" s="234"/>
      <c r="E233" s="234"/>
      <c r="F233" s="236"/>
      <c r="G233" s="236"/>
      <c r="H233" s="234"/>
      <c r="I233" s="234"/>
      <c r="J233" s="234"/>
      <c r="K233" s="234"/>
    </row>
    <row r="234" spans="2:11" x14ac:dyDescent="0.15">
      <c r="B234" s="234"/>
      <c r="C234" s="234"/>
      <c r="D234" s="234"/>
      <c r="E234" s="234"/>
      <c r="F234" s="236"/>
      <c r="G234" s="236"/>
      <c r="H234" s="234"/>
      <c r="I234" s="234"/>
      <c r="J234" s="234"/>
      <c r="K234" s="234"/>
    </row>
    <row r="235" spans="2:11" x14ac:dyDescent="0.15">
      <c r="B235" s="234"/>
      <c r="C235" s="234"/>
      <c r="D235" s="234"/>
      <c r="E235" s="234"/>
      <c r="F235" s="236"/>
      <c r="G235" s="236"/>
      <c r="H235" s="234"/>
      <c r="I235" s="234"/>
      <c r="J235" s="234"/>
      <c r="K235" s="234"/>
    </row>
    <row r="236" spans="2:11" x14ac:dyDescent="0.15">
      <c r="B236" s="234"/>
      <c r="C236" s="234"/>
      <c r="D236" s="234"/>
      <c r="E236" s="234"/>
      <c r="F236" s="236"/>
      <c r="G236" s="236"/>
      <c r="H236" s="234"/>
      <c r="I236" s="234"/>
      <c r="J236" s="234"/>
      <c r="K236" s="234"/>
    </row>
    <row r="237" spans="2:11" x14ac:dyDescent="0.15">
      <c r="B237" s="234"/>
      <c r="C237" s="234"/>
      <c r="D237" s="234"/>
      <c r="E237" s="234"/>
      <c r="F237" s="236"/>
      <c r="G237" s="236"/>
      <c r="H237" s="234"/>
      <c r="I237" s="234"/>
      <c r="J237" s="234"/>
      <c r="K237" s="234"/>
    </row>
    <row r="238" spans="2:11" x14ac:dyDescent="0.15">
      <c r="B238" s="234"/>
      <c r="C238" s="234"/>
      <c r="D238" s="234"/>
      <c r="E238" s="234"/>
      <c r="F238" s="236"/>
      <c r="G238" s="236"/>
      <c r="H238" s="234"/>
      <c r="I238" s="234"/>
      <c r="J238" s="234"/>
      <c r="K238" s="234"/>
    </row>
    <row r="239" spans="2:11" x14ac:dyDescent="0.15">
      <c r="B239" s="234"/>
      <c r="C239" s="234"/>
      <c r="D239" s="234"/>
      <c r="E239" s="234"/>
      <c r="F239" s="236"/>
      <c r="G239" s="236"/>
      <c r="H239" s="234"/>
      <c r="I239" s="234"/>
      <c r="J239" s="234"/>
      <c r="K239" s="234"/>
    </row>
    <row r="240" spans="2:11" x14ac:dyDescent="0.15">
      <c r="B240" s="234"/>
      <c r="C240" s="234"/>
      <c r="D240" s="234"/>
      <c r="E240" s="234"/>
      <c r="F240" s="236"/>
      <c r="G240" s="236"/>
      <c r="H240" s="234"/>
      <c r="I240" s="234"/>
      <c r="J240" s="234"/>
      <c r="K240" s="234"/>
    </row>
    <row r="241" spans="2:11" x14ac:dyDescent="0.15">
      <c r="B241" s="234"/>
      <c r="C241" s="234"/>
      <c r="D241" s="234"/>
      <c r="E241" s="234"/>
      <c r="F241" s="236"/>
      <c r="G241" s="236"/>
      <c r="H241" s="234"/>
      <c r="I241" s="234"/>
      <c r="J241" s="234"/>
      <c r="K241" s="234"/>
    </row>
    <row r="242" spans="2:11" x14ac:dyDescent="0.15">
      <c r="B242" s="234"/>
      <c r="C242" s="234"/>
      <c r="D242" s="234"/>
      <c r="E242" s="234"/>
      <c r="F242" s="236"/>
      <c r="G242" s="236"/>
      <c r="H242" s="234"/>
      <c r="I242" s="234"/>
      <c r="J242" s="234"/>
      <c r="K242" s="234"/>
    </row>
    <row r="243" spans="2:11" x14ac:dyDescent="0.15">
      <c r="B243" s="234"/>
      <c r="C243" s="234"/>
      <c r="D243" s="234"/>
      <c r="E243" s="234"/>
      <c r="F243" s="236"/>
      <c r="G243" s="236"/>
      <c r="H243" s="234"/>
      <c r="I243" s="234"/>
      <c r="J243" s="234"/>
      <c r="K243" s="234"/>
    </row>
    <row r="244" spans="2:11" x14ac:dyDescent="0.15">
      <c r="B244" s="234"/>
      <c r="C244" s="234"/>
      <c r="D244" s="234"/>
      <c r="E244" s="234"/>
      <c r="F244" s="236"/>
      <c r="G244" s="236"/>
      <c r="H244" s="234"/>
      <c r="I244" s="234"/>
      <c r="J244" s="234"/>
      <c r="K244" s="234"/>
    </row>
    <row r="245" spans="2:11" x14ac:dyDescent="0.15">
      <c r="B245" s="234"/>
      <c r="C245" s="234"/>
      <c r="D245" s="234"/>
      <c r="E245" s="234"/>
      <c r="F245" s="236"/>
      <c r="G245" s="236"/>
      <c r="H245" s="234"/>
      <c r="I245" s="234"/>
      <c r="J245" s="234"/>
      <c r="K245" s="234"/>
    </row>
    <row r="246" spans="2:11" x14ac:dyDescent="0.15">
      <c r="B246" s="234"/>
      <c r="C246" s="234"/>
      <c r="D246" s="234"/>
      <c r="E246" s="234"/>
      <c r="F246" s="236"/>
      <c r="G246" s="236"/>
      <c r="H246" s="234"/>
      <c r="I246" s="234"/>
      <c r="J246" s="234"/>
      <c r="K246" s="234"/>
    </row>
    <row r="247" spans="2:11" x14ac:dyDescent="0.15">
      <c r="B247" s="234"/>
      <c r="C247" s="234"/>
      <c r="D247" s="234"/>
      <c r="E247" s="234"/>
      <c r="F247" s="236"/>
      <c r="G247" s="236"/>
      <c r="H247" s="234"/>
      <c r="I247" s="234"/>
      <c r="J247" s="234"/>
      <c r="K247" s="234"/>
    </row>
    <row r="248" spans="2:11" x14ac:dyDescent="0.15">
      <c r="B248" s="234"/>
      <c r="C248" s="234"/>
      <c r="D248" s="234"/>
      <c r="E248" s="234"/>
      <c r="F248" s="236"/>
      <c r="G248" s="236"/>
      <c r="H248" s="234"/>
      <c r="I248" s="234"/>
      <c r="J248" s="234"/>
      <c r="K248" s="234"/>
    </row>
    <row r="249" spans="2:11" x14ac:dyDescent="0.15">
      <c r="B249" s="234"/>
      <c r="C249" s="234"/>
      <c r="D249" s="234"/>
      <c r="E249" s="234"/>
      <c r="F249" s="236"/>
      <c r="G249" s="236"/>
      <c r="H249" s="234"/>
      <c r="I249" s="234"/>
      <c r="J249" s="234"/>
      <c r="K249" s="234"/>
    </row>
    <row r="250" spans="2:11" x14ac:dyDescent="0.15">
      <c r="B250" s="234"/>
      <c r="C250" s="234"/>
      <c r="D250" s="234"/>
      <c r="E250" s="234"/>
      <c r="F250" s="236"/>
      <c r="G250" s="236"/>
      <c r="H250" s="234"/>
      <c r="I250" s="234"/>
      <c r="J250" s="234"/>
      <c r="K250" s="234"/>
    </row>
    <row r="251" spans="2:11" x14ac:dyDescent="0.15">
      <c r="B251" s="234"/>
      <c r="C251" s="234"/>
      <c r="D251" s="234"/>
      <c r="E251" s="234"/>
      <c r="F251" s="236"/>
      <c r="G251" s="236"/>
      <c r="H251" s="234"/>
      <c r="I251" s="234"/>
      <c r="J251" s="234"/>
      <c r="K251" s="234"/>
    </row>
    <row r="252" spans="2:11" x14ac:dyDescent="0.15">
      <c r="B252" s="234"/>
      <c r="C252" s="234"/>
      <c r="D252" s="234"/>
      <c r="E252" s="234"/>
      <c r="F252" s="236"/>
      <c r="G252" s="236"/>
      <c r="H252" s="234"/>
      <c r="I252" s="234"/>
      <c r="J252" s="234"/>
      <c r="K252" s="234"/>
    </row>
    <row r="253" spans="2:11" x14ac:dyDescent="0.15">
      <c r="B253" s="234"/>
      <c r="C253" s="234"/>
      <c r="D253" s="234"/>
      <c r="E253" s="234"/>
      <c r="F253" s="236"/>
      <c r="G253" s="236"/>
      <c r="H253" s="234"/>
      <c r="I253" s="234"/>
      <c r="J253" s="234"/>
      <c r="K253" s="234"/>
    </row>
    <row r="254" spans="2:11" x14ac:dyDescent="0.15">
      <c r="B254" s="234"/>
      <c r="C254" s="234"/>
      <c r="D254" s="234"/>
      <c r="E254" s="234"/>
      <c r="F254" s="236"/>
      <c r="G254" s="236"/>
      <c r="H254" s="234"/>
      <c r="I254" s="234"/>
      <c r="J254" s="234"/>
      <c r="K254" s="234"/>
    </row>
    <row r="255" spans="2:11" x14ac:dyDescent="0.15">
      <c r="B255" s="234"/>
      <c r="C255" s="234"/>
      <c r="D255" s="234"/>
      <c r="E255" s="234"/>
      <c r="F255" s="236"/>
      <c r="G255" s="236"/>
      <c r="H255" s="234"/>
      <c r="I255" s="234"/>
      <c r="J255" s="234"/>
      <c r="K255" s="234"/>
    </row>
    <row r="256" spans="2:11" x14ac:dyDescent="0.15">
      <c r="B256" s="234"/>
      <c r="C256" s="234"/>
      <c r="D256" s="234"/>
      <c r="E256" s="234"/>
      <c r="F256" s="236"/>
      <c r="G256" s="236"/>
      <c r="H256" s="234"/>
      <c r="I256" s="234"/>
      <c r="J256" s="234"/>
      <c r="K256" s="234"/>
    </row>
    <row r="257" spans="2:11" x14ac:dyDescent="0.15">
      <c r="B257" s="234"/>
      <c r="C257" s="234"/>
      <c r="D257" s="234"/>
      <c r="E257" s="234"/>
      <c r="F257" s="236"/>
      <c r="G257" s="236"/>
      <c r="H257" s="234"/>
      <c r="I257" s="234"/>
      <c r="J257" s="234"/>
      <c r="K257" s="234"/>
    </row>
    <row r="258" spans="2:11" x14ac:dyDescent="0.15">
      <c r="B258" s="234"/>
      <c r="C258" s="234"/>
      <c r="D258" s="234"/>
      <c r="E258" s="234"/>
      <c r="F258" s="236"/>
      <c r="G258" s="236"/>
      <c r="H258" s="234"/>
      <c r="I258" s="234"/>
      <c r="J258" s="234"/>
      <c r="K258" s="234"/>
    </row>
    <row r="259" spans="2:11" x14ac:dyDescent="0.15">
      <c r="B259" s="234"/>
      <c r="C259" s="234"/>
      <c r="D259" s="234"/>
      <c r="E259" s="234"/>
      <c r="F259" s="236"/>
      <c r="G259" s="236"/>
      <c r="H259" s="234"/>
      <c r="I259" s="234"/>
      <c r="J259" s="234"/>
      <c r="K259" s="234"/>
    </row>
    <row r="260" spans="2:11" x14ac:dyDescent="0.15">
      <c r="B260" s="234"/>
      <c r="C260" s="234"/>
      <c r="D260" s="234"/>
      <c r="E260" s="234"/>
      <c r="F260" s="236"/>
      <c r="G260" s="236"/>
      <c r="H260" s="234"/>
      <c r="I260" s="234"/>
      <c r="J260" s="234"/>
      <c r="K260" s="234"/>
    </row>
    <row r="261" spans="2:11" x14ac:dyDescent="0.15">
      <c r="B261" s="234"/>
      <c r="C261" s="234"/>
      <c r="D261" s="234"/>
      <c r="E261" s="234"/>
      <c r="F261" s="236"/>
      <c r="G261" s="236"/>
      <c r="H261" s="234"/>
      <c r="I261" s="234"/>
      <c r="J261" s="234"/>
      <c r="K261" s="234"/>
    </row>
    <row r="262" spans="2:11" x14ac:dyDescent="0.15">
      <c r="B262" s="234"/>
      <c r="C262" s="234"/>
      <c r="D262" s="234"/>
      <c r="E262" s="234"/>
      <c r="F262" s="236"/>
      <c r="G262" s="236"/>
      <c r="H262" s="234"/>
      <c r="I262" s="234"/>
      <c r="J262" s="234"/>
      <c r="K262" s="234"/>
    </row>
    <row r="263" spans="2:11" x14ac:dyDescent="0.15">
      <c r="B263" s="234"/>
      <c r="C263" s="234"/>
      <c r="D263" s="234"/>
      <c r="E263" s="234"/>
      <c r="F263" s="236"/>
      <c r="G263" s="236"/>
      <c r="H263" s="234"/>
      <c r="I263" s="234"/>
      <c r="J263" s="234"/>
      <c r="K263" s="234"/>
    </row>
    <row r="264" spans="2:11" x14ac:dyDescent="0.15">
      <c r="B264" s="234"/>
      <c r="C264" s="234"/>
      <c r="D264" s="234"/>
      <c r="E264" s="234"/>
      <c r="F264" s="236"/>
      <c r="G264" s="236"/>
      <c r="H264" s="234"/>
      <c r="I264" s="234"/>
      <c r="J264" s="234"/>
      <c r="K264" s="234"/>
    </row>
    <row r="265" spans="2:11" x14ac:dyDescent="0.15">
      <c r="B265" s="234"/>
      <c r="C265" s="234"/>
      <c r="D265" s="234"/>
      <c r="E265" s="234"/>
      <c r="F265" s="236"/>
      <c r="G265" s="236"/>
      <c r="H265" s="234"/>
      <c r="I265" s="234"/>
      <c r="J265" s="234"/>
      <c r="K265" s="234"/>
    </row>
    <row r="266" spans="2:11" x14ac:dyDescent="0.15">
      <c r="B266" s="234"/>
      <c r="C266" s="234"/>
      <c r="D266" s="234"/>
      <c r="E266" s="234"/>
      <c r="F266" s="236"/>
      <c r="G266" s="236"/>
      <c r="H266" s="234"/>
      <c r="I266" s="234"/>
      <c r="J266" s="234"/>
      <c r="K266" s="234"/>
    </row>
    <row r="267" spans="2:11" x14ac:dyDescent="0.15">
      <c r="B267" s="234"/>
      <c r="C267" s="234"/>
      <c r="D267" s="234"/>
      <c r="E267" s="234"/>
      <c r="F267" s="236"/>
      <c r="G267" s="236"/>
      <c r="H267" s="234"/>
      <c r="I267" s="234"/>
      <c r="J267" s="234"/>
      <c r="K267" s="234"/>
    </row>
    <row r="268" spans="2:11" x14ac:dyDescent="0.15">
      <c r="B268" s="234"/>
      <c r="C268" s="234"/>
      <c r="D268" s="234"/>
      <c r="E268" s="234"/>
      <c r="F268" s="236"/>
      <c r="G268" s="236"/>
      <c r="H268" s="234"/>
      <c r="I268" s="234"/>
      <c r="J268" s="234"/>
      <c r="K268" s="234"/>
    </row>
    <row r="269" spans="2:11" x14ac:dyDescent="0.15">
      <c r="B269" s="234"/>
      <c r="C269" s="234"/>
      <c r="D269" s="234"/>
      <c r="E269" s="234"/>
      <c r="F269" s="236"/>
      <c r="G269" s="236"/>
      <c r="H269" s="234"/>
      <c r="I269" s="234"/>
      <c r="J269" s="234"/>
      <c r="K269" s="234"/>
    </row>
    <row r="270" spans="2:11" x14ac:dyDescent="0.15">
      <c r="B270" s="234"/>
      <c r="C270" s="234"/>
      <c r="D270" s="234"/>
      <c r="E270" s="234"/>
      <c r="F270" s="236"/>
      <c r="G270" s="236"/>
      <c r="H270" s="234"/>
      <c r="I270" s="234"/>
      <c r="J270" s="234"/>
      <c r="K270" s="234"/>
    </row>
    <row r="271" spans="2:11" x14ac:dyDescent="0.15">
      <c r="B271" s="234"/>
      <c r="C271" s="234"/>
      <c r="D271" s="234"/>
      <c r="E271" s="234"/>
      <c r="F271" s="236"/>
      <c r="G271" s="236"/>
      <c r="H271" s="234"/>
      <c r="I271" s="234"/>
      <c r="J271" s="234"/>
      <c r="K271" s="234"/>
    </row>
    <row r="272" spans="2:11" x14ac:dyDescent="0.15">
      <c r="B272" s="234"/>
      <c r="C272" s="234"/>
      <c r="D272" s="234"/>
      <c r="E272" s="234"/>
      <c r="F272" s="236"/>
      <c r="G272" s="236"/>
      <c r="H272" s="234"/>
      <c r="I272" s="234"/>
      <c r="J272" s="234"/>
      <c r="K272" s="234"/>
    </row>
    <row r="273" spans="2:11" x14ac:dyDescent="0.15">
      <c r="B273" s="234"/>
      <c r="C273" s="234"/>
      <c r="D273" s="234"/>
      <c r="E273" s="234"/>
      <c r="F273" s="236"/>
      <c r="G273" s="236"/>
      <c r="H273" s="234"/>
      <c r="I273" s="234"/>
      <c r="J273" s="234"/>
      <c r="K273" s="234"/>
    </row>
    <row r="274" spans="2:11" x14ac:dyDescent="0.15">
      <c r="B274" s="234"/>
      <c r="C274" s="234"/>
      <c r="D274" s="234"/>
      <c r="E274" s="234"/>
      <c r="F274" s="236"/>
      <c r="G274" s="236"/>
      <c r="H274" s="234"/>
      <c r="I274" s="234"/>
      <c r="J274" s="234"/>
      <c r="K274" s="234"/>
    </row>
    <row r="275" spans="2:11" x14ac:dyDescent="0.15">
      <c r="B275" s="234"/>
      <c r="C275" s="234"/>
      <c r="D275" s="234"/>
      <c r="E275" s="234"/>
      <c r="F275" s="236"/>
      <c r="G275" s="236"/>
      <c r="H275" s="234"/>
      <c r="I275" s="234"/>
      <c r="J275" s="234"/>
      <c r="K275" s="234"/>
    </row>
    <row r="276" spans="2:11" x14ac:dyDescent="0.15">
      <c r="B276" s="234"/>
      <c r="C276" s="234"/>
      <c r="D276" s="234"/>
      <c r="E276" s="234"/>
      <c r="F276" s="236"/>
      <c r="G276" s="236"/>
      <c r="H276" s="234"/>
      <c r="I276" s="234"/>
      <c r="J276" s="234"/>
      <c r="K276" s="234"/>
    </row>
    <row r="277" spans="2:11" x14ac:dyDescent="0.15">
      <c r="B277" s="234"/>
      <c r="C277" s="234"/>
      <c r="D277" s="234"/>
      <c r="E277" s="234"/>
      <c r="F277" s="236"/>
      <c r="G277" s="236"/>
      <c r="H277" s="234"/>
      <c r="I277" s="234"/>
      <c r="J277" s="234"/>
      <c r="K277" s="234"/>
    </row>
    <row r="278" spans="2:11" x14ac:dyDescent="0.15">
      <c r="B278" s="234"/>
      <c r="C278" s="234"/>
      <c r="D278" s="234"/>
      <c r="E278" s="234"/>
      <c r="F278" s="236"/>
      <c r="G278" s="236"/>
      <c r="H278" s="234"/>
      <c r="I278" s="234"/>
      <c r="J278" s="234"/>
      <c r="K278" s="234"/>
    </row>
    <row r="279" spans="2:11" x14ac:dyDescent="0.15">
      <c r="B279" s="234"/>
      <c r="C279" s="234"/>
      <c r="D279" s="234"/>
      <c r="E279" s="234"/>
      <c r="F279" s="236"/>
      <c r="G279" s="236"/>
      <c r="H279" s="234"/>
      <c r="I279" s="234"/>
      <c r="J279" s="234"/>
      <c r="K279" s="234"/>
    </row>
    <row r="280" spans="2:11" x14ac:dyDescent="0.15">
      <c r="B280" s="234"/>
      <c r="C280" s="234"/>
      <c r="D280" s="234"/>
      <c r="E280" s="234"/>
      <c r="F280" s="236"/>
      <c r="G280" s="236"/>
      <c r="H280" s="234"/>
      <c r="I280" s="234"/>
      <c r="J280" s="234"/>
      <c r="K280" s="234"/>
    </row>
    <row r="281" spans="2:11" x14ac:dyDescent="0.15">
      <c r="B281" s="234"/>
      <c r="C281" s="234"/>
      <c r="D281" s="234"/>
      <c r="E281" s="234"/>
      <c r="F281" s="236"/>
      <c r="G281" s="236"/>
      <c r="H281" s="234"/>
      <c r="I281" s="234"/>
      <c r="J281" s="234"/>
      <c r="K281" s="234"/>
    </row>
    <row r="282" spans="2:11" x14ac:dyDescent="0.15">
      <c r="B282" s="234"/>
      <c r="C282" s="234"/>
      <c r="D282" s="234"/>
      <c r="E282" s="234"/>
      <c r="F282" s="236"/>
      <c r="G282" s="236"/>
      <c r="H282" s="234"/>
      <c r="I282" s="234"/>
      <c r="J282" s="234"/>
      <c r="K282" s="234"/>
    </row>
    <row r="283" spans="2:11" x14ac:dyDescent="0.15">
      <c r="B283" s="234"/>
      <c r="C283" s="234"/>
      <c r="D283" s="234"/>
      <c r="E283" s="234"/>
      <c r="F283" s="236"/>
      <c r="G283" s="236"/>
      <c r="H283" s="234"/>
      <c r="I283" s="234"/>
      <c r="J283" s="234"/>
      <c r="K283" s="234"/>
    </row>
    <row r="284" spans="2:11" x14ac:dyDescent="0.15">
      <c r="B284" s="234"/>
      <c r="C284" s="234"/>
      <c r="D284" s="234"/>
      <c r="E284" s="234"/>
      <c r="F284" s="236"/>
      <c r="G284" s="236"/>
      <c r="H284" s="234"/>
      <c r="I284" s="234"/>
      <c r="J284" s="234"/>
      <c r="K284" s="234"/>
    </row>
    <row r="285" spans="2:11" x14ac:dyDescent="0.15">
      <c r="B285" s="234"/>
      <c r="C285" s="234"/>
      <c r="D285" s="234"/>
      <c r="E285" s="234"/>
      <c r="F285" s="236"/>
      <c r="G285" s="236"/>
      <c r="H285" s="234"/>
      <c r="I285" s="234"/>
      <c r="J285" s="234"/>
      <c r="K285" s="234"/>
    </row>
    <row r="286" spans="2:11" x14ac:dyDescent="0.15">
      <c r="B286" s="234"/>
      <c r="C286" s="234"/>
      <c r="D286" s="234"/>
      <c r="E286" s="234"/>
      <c r="F286" s="236"/>
      <c r="G286" s="236"/>
      <c r="H286" s="234"/>
      <c r="I286" s="234"/>
      <c r="J286" s="234"/>
      <c r="K286" s="234"/>
    </row>
    <row r="287" spans="2:11" x14ac:dyDescent="0.15">
      <c r="B287" s="234"/>
      <c r="C287" s="234"/>
      <c r="D287" s="234"/>
      <c r="E287" s="234"/>
      <c r="F287" s="236"/>
      <c r="G287" s="236"/>
      <c r="H287" s="234"/>
      <c r="I287" s="234"/>
      <c r="J287" s="234"/>
      <c r="K287" s="234"/>
    </row>
    <row r="288" spans="2:11" x14ac:dyDescent="0.15">
      <c r="B288" s="234"/>
      <c r="C288" s="234"/>
      <c r="D288" s="234"/>
      <c r="E288" s="234"/>
      <c r="F288" s="236"/>
      <c r="G288" s="236"/>
      <c r="H288" s="234"/>
      <c r="I288" s="234"/>
      <c r="J288" s="234"/>
      <c r="K288" s="234"/>
    </row>
    <row r="289" spans="2:11" x14ac:dyDescent="0.15">
      <c r="B289" s="234"/>
      <c r="C289" s="234"/>
      <c r="D289" s="234"/>
      <c r="E289" s="234"/>
      <c r="F289" s="236"/>
      <c r="G289" s="236"/>
      <c r="H289" s="234"/>
      <c r="I289" s="234"/>
      <c r="J289" s="234"/>
      <c r="K289" s="234"/>
    </row>
    <row r="290" spans="2:11" x14ac:dyDescent="0.15">
      <c r="B290" s="234"/>
      <c r="C290" s="234"/>
      <c r="D290" s="234"/>
      <c r="E290" s="234"/>
      <c r="F290" s="236"/>
      <c r="G290" s="236"/>
      <c r="H290" s="234"/>
      <c r="I290" s="234"/>
      <c r="J290" s="234"/>
      <c r="K290" s="234"/>
    </row>
    <row r="291" spans="2:11" x14ac:dyDescent="0.15">
      <c r="B291" s="234"/>
      <c r="C291" s="234"/>
      <c r="D291" s="234"/>
      <c r="E291" s="234"/>
      <c r="F291" s="236"/>
      <c r="G291" s="236"/>
      <c r="H291" s="234"/>
      <c r="I291" s="234"/>
      <c r="J291" s="234"/>
      <c r="K291" s="234"/>
    </row>
    <row r="292" spans="2:11" x14ac:dyDescent="0.15">
      <c r="B292" s="234"/>
      <c r="C292" s="234"/>
      <c r="D292" s="234"/>
      <c r="E292" s="234"/>
      <c r="F292" s="236"/>
      <c r="G292" s="236"/>
      <c r="H292" s="234"/>
      <c r="I292" s="234"/>
      <c r="J292" s="234"/>
      <c r="K292" s="234"/>
    </row>
    <row r="293" spans="2:11" x14ac:dyDescent="0.15">
      <c r="B293" s="234"/>
      <c r="C293" s="234"/>
      <c r="D293" s="234"/>
      <c r="E293" s="234"/>
      <c r="F293" s="236"/>
      <c r="G293" s="236"/>
      <c r="H293" s="234"/>
      <c r="I293" s="234"/>
      <c r="J293" s="234"/>
      <c r="K293" s="234"/>
    </row>
    <row r="294" spans="2:11" x14ac:dyDescent="0.15">
      <c r="B294" s="234"/>
      <c r="C294" s="234"/>
      <c r="D294" s="234"/>
      <c r="E294" s="234"/>
      <c r="F294" s="236"/>
      <c r="G294" s="236"/>
      <c r="H294" s="234"/>
      <c r="I294" s="234"/>
      <c r="J294" s="234"/>
      <c r="K294" s="234"/>
    </row>
    <row r="295" spans="2:11" x14ac:dyDescent="0.15">
      <c r="B295" s="234"/>
      <c r="C295" s="234"/>
      <c r="D295" s="234"/>
      <c r="E295" s="234"/>
      <c r="F295" s="236"/>
      <c r="G295" s="236"/>
      <c r="H295" s="234"/>
      <c r="I295" s="234"/>
      <c r="J295" s="234"/>
      <c r="K295" s="234"/>
    </row>
    <row r="296" spans="2:11" x14ac:dyDescent="0.15">
      <c r="B296" s="234"/>
      <c r="C296" s="234"/>
      <c r="D296" s="234"/>
      <c r="E296" s="234"/>
      <c r="F296" s="236"/>
      <c r="G296" s="236"/>
      <c r="H296" s="234"/>
      <c r="I296" s="234"/>
      <c r="J296" s="234"/>
      <c r="K296" s="234"/>
    </row>
    <row r="297" spans="2:11" x14ac:dyDescent="0.15">
      <c r="B297" s="234"/>
      <c r="C297" s="234"/>
      <c r="D297" s="234"/>
      <c r="E297" s="234"/>
      <c r="F297" s="236"/>
      <c r="G297" s="236"/>
      <c r="H297" s="234"/>
      <c r="I297" s="234"/>
      <c r="J297" s="234"/>
      <c r="K297" s="234"/>
    </row>
    <row r="298" spans="2:11" x14ac:dyDescent="0.15">
      <c r="B298" s="234"/>
      <c r="C298" s="234"/>
      <c r="D298" s="234"/>
      <c r="E298" s="234"/>
      <c r="F298" s="236"/>
      <c r="G298" s="236"/>
      <c r="H298" s="234"/>
      <c r="I298" s="234"/>
      <c r="J298" s="234"/>
      <c r="K298" s="234"/>
    </row>
    <row r="299" spans="2:11" x14ac:dyDescent="0.15">
      <c r="B299" s="234"/>
      <c r="C299" s="234"/>
      <c r="D299" s="234"/>
      <c r="E299" s="234"/>
      <c r="F299" s="236"/>
      <c r="G299" s="236"/>
      <c r="H299" s="234"/>
      <c r="I299" s="234"/>
      <c r="J299" s="234"/>
      <c r="K299" s="234"/>
    </row>
    <row r="300" spans="2:11" x14ac:dyDescent="0.15">
      <c r="B300" s="234"/>
      <c r="C300" s="234"/>
      <c r="D300" s="234"/>
      <c r="E300" s="234"/>
      <c r="F300" s="236"/>
      <c r="G300" s="236"/>
      <c r="H300" s="234"/>
      <c r="I300" s="234"/>
      <c r="J300" s="234"/>
      <c r="K300" s="234"/>
    </row>
    <row r="301" spans="2:11" x14ac:dyDescent="0.15">
      <c r="B301" s="234"/>
      <c r="C301" s="234"/>
      <c r="D301" s="234"/>
      <c r="E301" s="234"/>
      <c r="F301" s="236"/>
      <c r="G301" s="236"/>
      <c r="H301" s="234"/>
      <c r="I301" s="234"/>
      <c r="J301" s="234"/>
      <c r="K301" s="234"/>
    </row>
    <row r="302" spans="2:11" x14ac:dyDescent="0.15">
      <c r="B302" s="234"/>
      <c r="C302" s="234"/>
      <c r="D302" s="234"/>
      <c r="E302" s="234"/>
      <c r="F302" s="236"/>
      <c r="G302" s="236"/>
      <c r="H302" s="234"/>
      <c r="I302" s="234"/>
      <c r="J302" s="234"/>
      <c r="K302" s="234"/>
    </row>
    <row r="303" spans="2:11" x14ac:dyDescent="0.15">
      <c r="B303" s="234"/>
      <c r="C303" s="234"/>
      <c r="D303" s="234"/>
      <c r="E303" s="234"/>
      <c r="F303" s="236"/>
      <c r="G303" s="236"/>
      <c r="H303" s="234"/>
      <c r="I303" s="234"/>
      <c r="J303" s="234"/>
      <c r="K303" s="234"/>
    </row>
    <row r="304" spans="2:11" x14ac:dyDescent="0.15">
      <c r="B304" s="234"/>
      <c r="C304" s="234"/>
      <c r="D304" s="234"/>
      <c r="E304" s="234"/>
      <c r="F304" s="236"/>
      <c r="G304" s="236"/>
      <c r="H304" s="234"/>
      <c r="I304" s="234"/>
      <c r="J304" s="234"/>
      <c r="K304" s="234"/>
    </row>
    <row r="305" spans="2:11" x14ac:dyDescent="0.15">
      <c r="B305" s="234"/>
      <c r="C305" s="234"/>
      <c r="D305" s="234"/>
      <c r="E305" s="234"/>
      <c r="F305" s="236"/>
      <c r="G305" s="236"/>
      <c r="H305" s="234"/>
      <c r="I305" s="234"/>
      <c r="J305" s="234"/>
      <c r="K305" s="234"/>
    </row>
    <row r="306" spans="2:11" x14ac:dyDescent="0.15">
      <c r="B306" s="234"/>
      <c r="C306" s="234"/>
      <c r="D306" s="234"/>
      <c r="E306" s="234"/>
      <c r="F306" s="236"/>
      <c r="G306" s="236"/>
      <c r="H306" s="234"/>
      <c r="I306" s="234"/>
      <c r="J306" s="234"/>
      <c r="K306" s="234"/>
    </row>
    <row r="307" spans="2:11" x14ac:dyDescent="0.15">
      <c r="B307" s="234"/>
      <c r="C307" s="234"/>
      <c r="D307" s="234"/>
      <c r="E307" s="234"/>
      <c r="F307" s="236"/>
      <c r="G307" s="236"/>
      <c r="H307" s="234"/>
      <c r="I307" s="234"/>
      <c r="J307" s="234"/>
      <c r="K307" s="234"/>
    </row>
    <row r="308" spans="2:11" x14ac:dyDescent="0.15">
      <c r="B308" s="234"/>
      <c r="C308" s="234"/>
      <c r="D308" s="234"/>
      <c r="E308" s="234"/>
      <c r="F308" s="236"/>
      <c r="G308" s="236"/>
      <c r="H308" s="234"/>
      <c r="I308" s="234"/>
      <c r="J308" s="234"/>
      <c r="K308" s="234"/>
    </row>
    <row r="309" spans="2:11" x14ac:dyDescent="0.15">
      <c r="B309" s="234"/>
      <c r="C309" s="234"/>
      <c r="D309" s="234"/>
      <c r="E309" s="234"/>
      <c r="F309" s="236"/>
      <c r="G309" s="236"/>
      <c r="H309" s="234"/>
      <c r="I309" s="234"/>
      <c r="J309" s="234"/>
      <c r="K309" s="234"/>
    </row>
    <row r="310" spans="2:11" x14ac:dyDescent="0.15">
      <c r="B310" s="234"/>
      <c r="C310" s="234"/>
      <c r="D310" s="234"/>
      <c r="E310" s="234"/>
      <c r="F310" s="236"/>
      <c r="G310" s="236"/>
      <c r="H310" s="234"/>
      <c r="I310" s="234"/>
      <c r="J310" s="234"/>
      <c r="K310" s="234"/>
    </row>
    <row r="311" spans="2:11" x14ac:dyDescent="0.15">
      <c r="B311" s="234"/>
      <c r="C311" s="234"/>
      <c r="D311" s="234"/>
      <c r="E311" s="234"/>
      <c r="F311" s="236"/>
      <c r="G311" s="236"/>
      <c r="H311" s="234"/>
      <c r="I311" s="234"/>
      <c r="J311" s="234"/>
      <c r="K311" s="234"/>
    </row>
    <row r="312" spans="2:11" x14ac:dyDescent="0.15">
      <c r="B312" s="234"/>
      <c r="C312" s="234"/>
      <c r="D312" s="234"/>
      <c r="E312" s="234"/>
      <c r="F312" s="236"/>
      <c r="G312" s="236"/>
      <c r="H312" s="234"/>
      <c r="I312" s="234"/>
      <c r="J312" s="234"/>
      <c r="K312" s="234"/>
    </row>
    <row r="313" spans="2:11" x14ac:dyDescent="0.15">
      <c r="B313" s="234"/>
      <c r="C313" s="234"/>
      <c r="D313" s="234"/>
      <c r="E313" s="234"/>
      <c r="F313" s="236"/>
      <c r="G313" s="236"/>
      <c r="H313" s="234"/>
      <c r="I313" s="234"/>
      <c r="J313" s="234"/>
      <c r="K313" s="234"/>
    </row>
    <row r="314" spans="2:11" x14ac:dyDescent="0.15">
      <c r="B314" s="234"/>
      <c r="C314" s="234"/>
      <c r="D314" s="234"/>
      <c r="E314" s="234"/>
      <c r="F314" s="236"/>
      <c r="G314" s="236"/>
      <c r="H314" s="234"/>
      <c r="I314" s="234"/>
      <c r="J314" s="234"/>
      <c r="K314" s="234"/>
    </row>
    <row r="315" spans="2:11" x14ac:dyDescent="0.15">
      <c r="B315" s="234"/>
      <c r="C315" s="234"/>
      <c r="D315" s="234"/>
      <c r="E315" s="234"/>
      <c r="F315" s="236"/>
      <c r="G315" s="236"/>
      <c r="H315" s="234"/>
      <c r="I315" s="234"/>
      <c r="J315" s="234"/>
      <c r="K315" s="234"/>
    </row>
    <row r="316" spans="2:11" x14ac:dyDescent="0.15">
      <c r="B316" s="234"/>
      <c r="C316" s="234"/>
      <c r="D316" s="234"/>
      <c r="E316" s="234"/>
      <c r="F316" s="236"/>
      <c r="G316" s="236"/>
      <c r="H316" s="234"/>
      <c r="I316" s="234"/>
      <c r="J316" s="234"/>
      <c r="K316" s="234"/>
    </row>
    <row r="317" spans="2:11" x14ac:dyDescent="0.15">
      <c r="B317" s="234"/>
      <c r="C317" s="234"/>
      <c r="D317" s="234"/>
      <c r="E317" s="234"/>
      <c r="F317" s="236"/>
      <c r="G317" s="236"/>
      <c r="H317" s="234"/>
      <c r="I317" s="234"/>
      <c r="J317" s="234"/>
      <c r="K317" s="234"/>
    </row>
    <row r="318" spans="2:11" x14ac:dyDescent="0.15">
      <c r="B318" s="234"/>
      <c r="C318" s="234"/>
      <c r="D318" s="234"/>
      <c r="E318" s="234"/>
      <c r="F318" s="236"/>
      <c r="G318" s="236"/>
      <c r="H318" s="234"/>
      <c r="I318" s="234"/>
      <c r="J318" s="234"/>
      <c r="K318" s="234"/>
    </row>
    <row r="319" spans="2:11" x14ac:dyDescent="0.15">
      <c r="B319" s="234"/>
      <c r="C319" s="234"/>
      <c r="D319" s="234"/>
      <c r="E319" s="234"/>
      <c r="F319" s="236"/>
      <c r="G319" s="236"/>
      <c r="H319" s="234"/>
      <c r="I319" s="234"/>
      <c r="J319" s="234"/>
      <c r="K319" s="234"/>
    </row>
    <row r="320" spans="2:11" x14ac:dyDescent="0.15">
      <c r="B320" s="234"/>
      <c r="C320" s="234"/>
      <c r="D320" s="234"/>
      <c r="E320" s="234"/>
      <c r="F320" s="236"/>
      <c r="G320" s="236"/>
      <c r="H320" s="234"/>
      <c r="I320" s="234"/>
      <c r="J320" s="234"/>
      <c r="K320" s="234"/>
    </row>
    <row r="321" spans="2:11" x14ac:dyDescent="0.15">
      <c r="B321" s="234"/>
      <c r="C321" s="234"/>
      <c r="D321" s="234"/>
      <c r="E321" s="234"/>
      <c r="F321" s="236"/>
      <c r="G321" s="236"/>
      <c r="H321" s="234"/>
      <c r="I321" s="234"/>
      <c r="J321" s="234"/>
      <c r="K321" s="234"/>
    </row>
    <row r="322" spans="2:11" x14ac:dyDescent="0.15">
      <c r="B322" s="234"/>
      <c r="C322" s="234"/>
      <c r="D322" s="234"/>
      <c r="E322" s="234"/>
      <c r="F322" s="236"/>
      <c r="G322" s="236"/>
      <c r="H322" s="234"/>
      <c r="I322" s="234"/>
      <c r="J322" s="234"/>
      <c r="K322" s="234"/>
    </row>
    <row r="323" spans="2:11" x14ac:dyDescent="0.15">
      <c r="B323" s="234"/>
      <c r="C323" s="234"/>
      <c r="D323" s="234"/>
      <c r="E323" s="234"/>
      <c r="F323" s="236"/>
      <c r="G323" s="236"/>
      <c r="H323" s="234"/>
      <c r="I323" s="234"/>
      <c r="J323" s="234"/>
      <c r="K323" s="234"/>
    </row>
    <row r="324" spans="2:11" x14ac:dyDescent="0.15">
      <c r="B324" s="234"/>
      <c r="C324" s="234"/>
      <c r="D324" s="234"/>
      <c r="E324" s="234"/>
      <c r="F324" s="236"/>
      <c r="G324" s="236"/>
      <c r="H324" s="234"/>
      <c r="I324" s="234"/>
      <c r="J324" s="234"/>
      <c r="K324" s="234"/>
    </row>
    <row r="325" spans="2:11" x14ac:dyDescent="0.15">
      <c r="B325" s="234"/>
      <c r="C325" s="234"/>
      <c r="D325" s="234"/>
      <c r="E325" s="234"/>
      <c r="F325" s="236"/>
      <c r="G325" s="236"/>
      <c r="H325" s="234"/>
      <c r="I325" s="234"/>
      <c r="J325" s="234"/>
      <c r="K325" s="234"/>
    </row>
    <row r="326" spans="2:11" x14ac:dyDescent="0.15">
      <c r="B326" s="234"/>
      <c r="C326" s="234"/>
      <c r="D326" s="234"/>
      <c r="E326" s="234"/>
      <c r="F326" s="236"/>
      <c r="G326" s="236"/>
      <c r="H326" s="234"/>
      <c r="I326" s="234"/>
      <c r="J326" s="234"/>
      <c r="K326" s="234"/>
    </row>
    <row r="327" spans="2:11" x14ac:dyDescent="0.15">
      <c r="B327" s="234"/>
      <c r="C327" s="234"/>
      <c r="D327" s="234"/>
      <c r="E327" s="234"/>
      <c r="F327" s="236"/>
      <c r="G327" s="236"/>
      <c r="H327" s="234"/>
      <c r="I327" s="234"/>
      <c r="J327" s="234"/>
      <c r="K327" s="234"/>
    </row>
    <row r="328" spans="2:11" x14ac:dyDescent="0.15">
      <c r="B328" s="234"/>
      <c r="C328" s="234"/>
      <c r="D328" s="234"/>
      <c r="E328" s="234"/>
      <c r="F328" s="236"/>
      <c r="G328" s="236"/>
      <c r="H328" s="234"/>
      <c r="I328" s="234"/>
      <c r="J328" s="234"/>
      <c r="K328" s="234"/>
    </row>
    <row r="329" spans="2:11" x14ac:dyDescent="0.15">
      <c r="B329" s="234"/>
      <c r="C329" s="234"/>
      <c r="D329" s="234"/>
      <c r="E329" s="234"/>
      <c r="F329" s="236"/>
      <c r="G329" s="236"/>
      <c r="H329" s="234"/>
      <c r="I329" s="234"/>
      <c r="J329" s="234"/>
      <c r="K329" s="234"/>
    </row>
    <row r="330" spans="2:11" x14ac:dyDescent="0.15">
      <c r="B330" s="234"/>
      <c r="C330" s="234"/>
      <c r="D330" s="234"/>
      <c r="E330" s="234"/>
      <c r="F330" s="236"/>
      <c r="G330" s="236"/>
      <c r="H330" s="234"/>
      <c r="I330" s="234"/>
      <c r="J330" s="234"/>
      <c r="K330" s="234"/>
    </row>
    <row r="331" spans="2:11" x14ac:dyDescent="0.15">
      <c r="B331" s="234"/>
      <c r="C331" s="234"/>
      <c r="D331" s="234"/>
      <c r="E331" s="234"/>
      <c r="F331" s="236"/>
      <c r="G331" s="236"/>
      <c r="H331" s="234"/>
      <c r="I331" s="234"/>
      <c r="J331" s="234"/>
      <c r="K331" s="234"/>
    </row>
    <row r="332" spans="2:11" x14ac:dyDescent="0.15">
      <c r="B332" s="234"/>
      <c r="C332" s="234"/>
      <c r="D332" s="234"/>
      <c r="E332" s="234"/>
      <c r="F332" s="236"/>
      <c r="G332" s="236"/>
      <c r="H332" s="234"/>
      <c r="I332" s="234"/>
      <c r="J332" s="234"/>
      <c r="K332" s="234"/>
    </row>
    <row r="333" spans="2:11" x14ac:dyDescent="0.15">
      <c r="B333" s="234"/>
      <c r="C333" s="234"/>
      <c r="D333" s="234"/>
      <c r="E333" s="234"/>
      <c r="F333" s="236"/>
      <c r="G333" s="236"/>
      <c r="H333" s="234"/>
      <c r="I333" s="234"/>
      <c r="J333" s="234"/>
      <c r="K333" s="234"/>
    </row>
    <row r="334" spans="2:11" x14ac:dyDescent="0.15">
      <c r="B334" s="234"/>
      <c r="C334" s="234"/>
      <c r="D334" s="234"/>
      <c r="E334" s="234"/>
      <c r="F334" s="236"/>
      <c r="G334" s="236"/>
      <c r="H334" s="234"/>
      <c r="I334" s="234"/>
      <c r="J334" s="234"/>
      <c r="K334" s="234"/>
    </row>
    <row r="335" spans="2:11" x14ac:dyDescent="0.15">
      <c r="B335" s="234"/>
      <c r="C335" s="234"/>
      <c r="D335" s="234"/>
      <c r="E335" s="234"/>
      <c r="F335" s="236"/>
      <c r="G335" s="236"/>
      <c r="H335" s="234"/>
      <c r="I335" s="234"/>
      <c r="J335" s="234"/>
      <c r="K335" s="234"/>
    </row>
    <row r="336" spans="2:11" x14ac:dyDescent="0.15">
      <c r="B336" s="234"/>
      <c r="C336" s="234"/>
      <c r="D336" s="234"/>
      <c r="E336" s="234"/>
      <c r="F336" s="236"/>
      <c r="G336" s="236"/>
      <c r="H336" s="234"/>
      <c r="I336" s="234"/>
      <c r="J336" s="234"/>
      <c r="K336" s="234"/>
    </row>
    <row r="337" spans="2:11" x14ac:dyDescent="0.15">
      <c r="B337" s="234"/>
      <c r="C337" s="234"/>
      <c r="D337" s="234"/>
      <c r="E337" s="234"/>
      <c r="F337" s="236"/>
      <c r="G337" s="236"/>
      <c r="H337" s="234"/>
      <c r="I337" s="234"/>
      <c r="J337" s="234"/>
      <c r="K337" s="234"/>
    </row>
    <row r="338" spans="2:11" x14ac:dyDescent="0.15">
      <c r="B338" s="234"/>
      <c r="C338" s="234"/>
      <c r="D338" s="234"/>
      <c r="E338" s="234"/>
      <c r="F338" s="236"/>
      <c r="G338" s="236"/>
      <c r="H338" s="234"/>
      <c r="I338" s="234"/>
      <c r="J338" s="234"/>
      <c r="K338" s="234"/>
    </row>
    <row r="339" spans="2:11" x14ac:dyDescent="0.15">
      <c r="B339" s="234"/>
      <c r="C339" s="234"/>
      <c r="D339" s="234"/>
      <c r="E339" s="234"/>
      <c r="F339" s="236"/>
      <c r="G339" s="236"/>
      <c r="H339" s="234"/>
      <c r="I339" s="234"/>
      <c r="J339" s="234"/>
      <c r="K339" s="234"/>
    </row>
    <row r="340" spans="2:11" x14ac:dyDescent="0.15">
      <c r="B340" s="234"/>
      <c r="C340" s="234"/>
      <c r="D340" s="234"/>
      <c r="E340" s="234"/>
      <c r="F340" s="236"/>
      <c r="G340" s="236"/>
      <c r="H340" s="234"/>
      <c r="I340" s="234"/>
      <c r="J340" s="234"/>
      <c r="K340" s="234"/>
    </row>
    <row r="341" spans="2:11" x14ac:dyDescent="0.15">
      <c r="B341" s="234"/>
      <c r="C341" s="234"/>
      <c r="D341" s="234"/>
      <c r="E341" s="234"/>
      <c r="F341" s="236"/>
      <c r="G341" s="236"/>
      <c r="H341" s="234"/>
      <c r="I341" s="234"/>
      <c r="J341" s="234"/>
      <c r="K341" s="234"/>
    </row>
    <row r="342" spans="2:11" x14ac:dyDescent="0.15">
      <c r="B342" s="234"/>
      <c r="C342" s="234"/>
      <c r="D342" s="234"/>
      <c r="E342" s="234"/>
      <c r="F342" s="236"/>
      <c r="G342" s="236"/>
      <c r="H342" s="234"/>
      <c r="I342" s="234"/>
      <c r="J342" s="234"/>
      <c r="K342" s="234"/>
    </row>
    <row r="343" spans="2:11" x14ac:dyDescent="0.15">
      <c r="B343" s="234"/>
      <c r="C343" s="234"/>
      <c r="D343" s="234"/>
      <c r="E343" s="234"/>
      <c r="F343" s="236"/>
      <c r="G343" s="236"/>
      <c r="H343" s="234"/>
      <c r="I343" s="234"/>
      <c r="J343" s="234"/>
      <c r="K343" s="234"/>
    </row>
    <row r="344" spans="2:11" x14ac:dyDescent="0.15">
      <c r="B344" s="234"/>
      <c r="C344" s="234"/>
      <c r="D344" s="234"/>
      <c r="E344" s="234"/>
      <c r="F344" s="236"/>
      <c r="G344" s="236"/>
      <c r="H344" s="234"/>
      <c r="I344" s="234"/>
      <c r="J344" s="234"/>
      <c r="K344" s="234"/>
    </row>
    <row r="345" spans="2:11" x14ac:dyDescent="0.15">
      <c r="B345" s="234"/>
      <c r="C345" s="234"/>
      <c r="D345" s="234"/>
      <c r="E345" s="234"/>
      <c r="F345" s="236"/>
      <c r="G345" s="236"/>
      <c r="H345" s="234"/>
      <c r="I345" s="234"/>
      <c r="J345" s="234"/>
      <c r="K345" s="234"/>
    </row>
    <row r="346" spans="2:11" x14ac:dyDescent="0.15">
      <c r="B346" s="234"/>
      <c r="C346" s="234"/>
      <c r="D346" s="234"/>
      <c r="E346" s="234"/>
      <c r="F346" s="236"/>
      <c r="G346" s="236"/>
      <c r="H346" s="234"/>
      <c r="I346" s="234"/>
      <c r="J346" s="234"/>
      <c r="K346" s="234"/>
    </row>
    <row r="347" spans="2:11" x14ac:dyDescent="0.15">
      <c r="B347" s="234"/>
      <c r="C347" s="234"/>
      <c r="D347" s="234"/>
      <c r="E347" s="234"/>
      <c r="F347" s="236"/>
      <c r="G347" s="236"/>
      <c r="H347" s="234"/>
      <c r="I347" s="234"/>
      <c r="J347" s="234"/>
      <c r="K347" s="234"/>
    </row>
    <row r="348" spans="2:11" x14ac:dyDescent="0.15">
      <c r="B348" s="234"/>
      <c r="C348" s="234"/>
      <c r="D348" s="234"/>
      <c r="E348" s="234"/>
      <c r="F348" s="236"/>
      <c r="G348" s="236"/>
      <c r="H348" s="234"/>
      <c r="I348" s="234"/>
      <c r="J348" s="234"/>
      <c r="K348" s="234"/>
    </row>
    <row r="349" spans="2:11" x14ac:dyDescent="0.15">
      <c r="B349" s="234"/>
      <c r="C349" s="234"/>
      <c r="D349" s="234"/>
      <c r="E349" s="234"/>
      <c r="F349" s="236"/>
      <c r="G349" s="236"/>
      <c r="H349" s="234"/>
      <c r="I349" s="234"/>
      <c r="J349" s="234"/>
      <c r="K349" s="234"/>
    </row>
    <row r="350" spans="2:11" x14ac:dyDescent="0.15">
      <c r="B350" s="234"/>
      <c r="C350" s="234"/>
      <c r="D350" s="234"/>
      <c r="E350" s="234"/>
      <c r="F350" s="236"/>
      <c r="G350" s="236"/>
      <c r="H350" s="234"/>
      <c r="I350" s="234"/>
      <c r="J350" s="234"/>
      <c r="K350" s="234"/>
    </row>
    <row r="351" spans="2:11" x14ac:dyDescent="0.15">
      <c r="B351" s="234"/>
      <c r="C351" s="234"/>
      <c r="D351" s="234"/>
      <c r="E351" s="234"/>
      <c r="F351" s="236"/>
      <c r="G351" s="236"/>
      <c r="H351" s="234"/>
      <c r="I351" s="234"/>
      <c r="J351" s="234"/>
      <c r="K351" s="234"/>
    </row>
    <row r="352" spans="2:11" x14ac:dyDescent="0.15">
      <c r="B352" s="234"/>
      <c r="C352" s="234"/>
      <c r="D352" s="234"/>
      <c r="E352" s="234"/>
      <c r="F352" s="236"/>
      <c r="G352" s="236"/>
      <c r="H352" s="234"/>
      <c r="I352" s="234"/>
      <c r="J352" s="234"/>
      <c r="K352" s="234"/>
    </row>
    <row r="353" spans="2:11" x14ac:dyDescent="0.15">
      <c r="B353" s="234"/>
      <c r="C353" s="234"/>
      <c r="D353" s="234"/>
      <c r="E353" s="234"/>
      <c r="F353" s="236"/>
      <c r="G353" s="236"/>
      <c r="H353" s="234"/>
      <c r="I353" s="234"/>
      <c r="J353" s="234"/>
      <c r="K353" s="234"/>
    </row>
    <row r="354" spans="2:11" x14ac:dyDescent="0.15">
      <c r="B354" s="234"/>
      <c r="C354" s="234"/>
      <c r="D354" s="234"/>
      <c r="E354" s="234"/>
      <c r="F354" s="236"/>
      <c r="G354" s="236"/>
      <c r="H354" s="234"/>
      <c r="I354" s="234"/>
      <c r="J354" s="234"/>
      <c r="K354" s="234"/>
    </row>
    <row r="355" spans="2:11" x14ac:dyDescent="0.15">
      <c r="B355" s="234"/>
      <c r="C355" s="234"/>
      <c r="D355" s="234"/>
      <c r="E355" s="234"/>
      <c r="F355" s="236"/>
      <c r="G355" s="236"/>
      <c r="H355" s="234"/>
      <c r="I355" s="234"/>
      <c r="J355" s="234"/>
      <c r="K355" s="234"/>
    </row>
    <row r="356" spans="2:11" x14ac:dyDescent="0.15">
      <c r="B356" s="234"/>
      <c r="C356" s="234"/>
      <c r="D356" s="234"/>
      <c r="E356" s="234"/>
      <c r="F356" s="236"/>
      <c r="G356" s="236"/>
      <c r="H356" s="234"/>
      <c r="I356" s="234"/>
      <c r="J356" s="234"/>
      <c r="K356" s="234"/>
    </row>
    <row r="357" spans="2:11" x14ac:dyDescent="0.15">
      <c r="B357" s="234"/>
      <c r="C357" s="234"/>
      <c r="D357" s="234"/>
      <c r="E357" s="234"/>
      <c r="F357" s="236"/>
      <c r="G357" s="236"/>
      <c r="H357" s="234"/>
      <c r="I357" s="234"/>
      <c r="J357" s="234"/>
      <c r="K357" s="234"/>
    </row>
    <row r="358" spans="2:11" x14ac:dyDescent="0.15">
      <c r="B358" s="234"/>
      <c r="C358" s="234"/>
      <c r="D358" s="234"/>
      <c r="E358" s="234"/>
      <c r="F358" s="236"/>
      <c r="G358" s="236"/>
      <c r="H358" s="234"/>
      <c r="I358" s="234"/>
      <c r="J358" s="234"/>
      <c r="K358" s="234"/>
    </row>
    <row r="359" spans="2:11" x14ac:dyDescent="0.15">
      <c r="B359" s="234"/>
      <c r="C359" s="234"/>
      <c r="D359" s="234"/>
      <c r="E359" s="234"/>
      <c r="F359" s="236"/>
      <c r="G359" s="236"/>
      <c r="H359" s="234"/>
      <c r="I359" s="234"/>
      <c r="J359" s="234"/>
      <c r="K359" s="234"/>
    </row>
    <row r="360" spans="2:11" x14ac:dyDescent="0.15">
      <c r="B360" s="234"/>
      <c r="C360" s="234"/>
      <c r="D360" s="234"/>
      <c r="E360" s="234"/>
      <c r="F360" s="236"/>
      <c r="G360" s="236"/>
      <c r="H360" s="234"/>
      <c r="I360" s="234"/>
      <c r="J360" s="234"/>
      <c r="K360" s="234"/>
    </row>
    <row r="361" spans="2:11" x14ac:dyDescent="0.15">
      <c r="B361" s="234"/>
      <c r="C361" s="234"/>
      <c r="D361" s="234"/>
      <c r="E361" s="234"/>
      <c r="F361" s="236"/>
      <c r="G361" s="236"/>
      <c r="H361" s="234"/>
      <c r="I361" s="234"/>
      <c r="J361" s="234"/>
      <c r="K361" s="234"/>
    </row>
    <row r="362" spans="2:11" x14ac:dyDescent="0.15">
      <c r="B362" s="234"/>
      <c r="C362" s="234"/>
      <c r="D362" s="234"/>
      <c r="E362" s="234"/>
      <c r="F362" s="236"/>
      <c r="G362" s="236"/>
      <c r="H362" s="234"/>
      <c r="I362" s="234"/>
      <c r="J362" s="234"/>
      <c r="K362" s="234"/>
    </row>
    <row r="363" spans="2:11" x14ac:dyDescent="0.15">
      <c r="B363" s="234"/>
      <c r="C363" s="234"/>
      <c r="D363" s="234"/>
      <c r="E363" s="234"/>
      <c r="F363" s="236"/>
      <c r="G363" s="236"/>
      <c r="H363" s="234"/>
      <c r="I363" s="234"/>
      <c r="J363" s="234"/>
      <c r="K363" s="234"/>
    </row>
    <row r="364" spans="2:11" x14ac:dyDescent="0.15">
      <c r="B364" s="234"/>
      <c r="C364" s="234"/>
      <c r="D364" s="234"/>
      <c r="E364" s="234"/>
      <c r="F364" s="236"/>
      <c r="G364" s="236"/>
      <c r="H364" s="234"/>
      <c r="I364" s="234"/>
      <c r="J364" s="234"/>
      <c r="K364" s="234"/>
    </row>
    <row r="365" spans="2:11" x14ac:dyDescent="0.15">
      <c r="B365" s="234"/>
      <c r="C365" s="234"/>
      <c r="D365" s="234"/>
      <c r="E365" s="234"/>
      <c r="F365" s="236"/>
      <c r="G365" s="236"/>
      <c r="H365" s="234"/>
      <c r="I365" s="234"/>
      <c r="J365" s="234"/>
      <c r="K365" s="234"/>
    </row>
    <row r="366" spans="2:11" x14ac:dyDescent="0.15">
      <c r="B366" s="234"/>
      <c r="C366" s="234"/>
      <c r="D366" s="234"/>
      <c r="E366" s="234"/>
      <c r="F366" s="236"/>
      <c r="G366" s="236"/>
      <c r="H366" s="234"/>
      <c r="I366" s="234"/>
      <c r="J366" s="234"/>
      <c r="K366" s="234"/>
    </row>
    <row r="367" spans="2:11" x14ac:dyDescent="0.15">
      <c r="B367" s="234"/>
      <c r="C367" s="234"/>
      <c r="D367" s="234"/>
      <c r="E367" s="234"/>
      <c r="F367" s="236"/>
      <c r="G367" s="236"/>
      <c r="H367" s="234"/>
      <c r="I367" s="234"/>
      <c r="J367" s="234"/>
      <c r="K367" s="234"/>
    </row>
    <row r="368" spans="2:11" x14ac:dyDescent="0.15">
      <c r="B368" s="234"/>
      <c r="C368" s="234"/>
      <c r="D368" s="234"/>
      <c r="E368" s="234"/>
      <c r="F368" s="236"/>
      <c r="G368" s="236"/>
      <c r="H368" s="234"/>
      <c r="I368" s="234"/>
      <c r="J368" s="234"/>
      <c r="K368" s="234"/>
    </row>
    <row r="369" spans="2:11" x14ac:dyDescent="0.15">
      <c r="B369" s="234"/>
      <c r="C369" s="234"/>
      <c r="D369" s="234"/>
      <c r="E369" s="234"/>
      <c r="F369" s="236"/>
      <c r="G369" s="236"/>
      <c r="H369" s="234"/>
      <c r="I369" s="234"/>
      <c r="J369" s="234"/>
      <c r="K369" s="234"/>
    </row>
    <row r="370" spans="2:11" x14ac:dyDescent="0.15">
      <c r="B370" s="234"/>
      <c r="C370" s="234"/>
      <c r="D370" s="234"/>
      <c r="E370" s="234"/>
      <c r="F370" s="236"/>
      <c r="G370" s="236"/>
      <c r="H370" s="234"/>
      <c r="I370" s="234"/>
      <c r="J370" s="234"/>
      <c r="K370" s="234"/>
    </row>
    <row r="371" spans="2:11" x14ac:dyDescent="0.15">
      <c r="B371" s="234"/>
      <c r="C371" s="234"/>
      <c r="D371" s="234"/>
      <c r="E371" s="234"/>
      <c r="F371" s="236"/>
      <c r="G371" s="236"/>
      <c r="H371" s="234"/>
      <c r="I371" s="234"/>
      <c r="J371" s="234"/>
      <c r="K371" s="234"/>
    </row>
    <row r="372" spans="2:11" x14ac:dyDescent="0.15">
      <c r="B372" s="234"/>
      <c r="C372" s="234"/>
      <c r="D372" s="234"/>
      <c r="E372" s="234"/>
      <c r="F372" s="236"/>
      <c r="G372" s="236"/>
      <c r="H372" s="234"/>
      <c r="I372" s="234"/>
      <c r="J372" s="234"/>
      <c r="K372" s="234"/>
    </row>
    <row r="373" spans="2:11" x14ac:dyDescent="0.15">
      <c r="B373" s="234"/>
      <c r="C373" s="234"/>
      <c r="D373" s="234"/>
      <c r="E373" s="234"/>
      <c r="F373" s="236"/>
      <c r="G373" s="236"/>
      <c r="H373" s="234"/>
      <c r="I373" s="234"/>
      <c r="J373" s="234"/>
      <c r="K373" s="234"/>
    </row>
    <row r="374" spans="2:11" x14ac:dyDescent="0.15">
      <c r="B374" s="234"/>
      <c r="C374" s="234"/>
      <c r="D374" s="234"/>
      <c r="E374" s="234"/>
      <c r="F374" s="236"/>
      <c r="G374" s="236"/>
      <c r="H374" s="234"/>
      <c r="I374" s="234"/>
      <c r="J374" s="234"/>
      <c r="K374" s="234"/>
    </row>
    <row r="375" spans="2:11" x14ac:dyDescent="0.15">
      <c r="B375" s="234"/>
      <c r="C375" s="234"/>
      <c r="D375" s="234"/>
      <c r="E375" s="234"/>
      <c r="F375" s="236"/>
      <c r="G375" s="236"/>
      <c r="H375" s="234"/>
      <c r="I375" s="234"/>
      <c r="J375" s="234"/>
      <c r="K375" s="234"/>
    </row>
    <row r="376" spans="2:11" x14ac:dyDescent="0.15">
      <c r="B376" s="234"/>
      <c r="C376" s="234"/>
      <c r="D376" s="234"/>
      <c r="E376" s="234"/>
      <c r="F376" s="236"/>
      <c r="G376" s="236"/>
      <c r="H376" s="234"/>
      <c r="I376" s="234"/>
      <c r="J376" s="234"/>
      <c r="K376" s="234"/>
    </row>
    <row r="377" spans="2:11" x14ac:dyDescent="0.15">
      <c r="B377" s="234"/>
      <c r="C377" s="234"/>
      <c r="D377" s="234"/>
      <c r="E377" s="234"/>
      <c r="F377" s="236"/>
      <c r="G377" s="236"/>
      <c r="H377" s="234"/>
      <c r="I377" s="234"/>
      <c r="J377" s="234"/>
      <c r="K377" s="234"/>
    </row>
    <row r="378" spans="2:11" x14ac:dyDescent="0.15">
      <c r="B378" s="234"/>
      <c r="C378" s="234"/>
      <c r="D378" s="234"/>
      <c r="E378" s="234"/>
      <c r="F378" s="236"/>
      <c r="G378" s="236"/>
      <c r="H378" s="234"/>
      <c r="I378" s="234"/>
      <c r="J378" s="234"/>
      <c r="K378" s="234"/>
    </row>
    <row r="379" spans="2:11" x14ac:dyDescent="0.15">
      <c r="B379" s="234"/>
      <c r="C379" s="234"/>
      <c r="D379" s="234"/>
      <c r="E379" s="234"/>
      <c r="F379" s="236"/>
      <c r="G379" s="236"/>
      <c r="H379" s="234"/>
      <c r="I379" s="234"/>
      <c r="J379" s="234"/>
      <c r="K379" s="234"/>
    </row>
    <row r="380" spans="2:11" x14ac:dyDescent="0.15">
      <c r="B380" s="234"/>
      <c r="C380" s="234"/>
      <c r="D380" s="234"/>
      <c r="E380" s="234"/>
      <c r="F380" s="236"/>
      <c r="G380" s="236"/>
      <c r="H380" s="234"/>
      <c r="I380" s="234"/>
      <c r="J380" s="234"/>
      <c r="K380" s="234"/>
    </row>
    <row r="381" spans="2:11" x14ac:dyDescent="0.15">
      <c r="B381" s="234"/>
      <c r="C381" s="234"/>
      <c r="D381" s="234"/>
      <c r="E381" s="234"/>
      <c r="F381" s="236"/>
      <c r="G381" s="236"/>
      <c r="H381" s="234"/>
      <c r="I381" s="234"/>
      <c r="J381" s="234"/>
      <c r="K381" s="234"/>
    </row>
    <row r="382" spans="2:11" x14ac:dyDescent="0.15">
      <c r="B382" s="234"/>
      <c r="C382" s="234"/>
      <c r="D382" s="234"/>
      <c r="E382" s="234"/>
      <c r="F382" s="236"/>
      <c r="G382" s="236"/>
      <c r="H382" s="234"/>
      <c r="I382" s="234"/>
      <c r="J382" s="234"/>
      <c r="K382" s="234"/>
    </row>
    <row r="383" spans="2:11" x14ac:dyDescent="0.15">
      <c r="B383" s="234"/>
      <c r="C383" s="234"/>
      <c r="D383" s="234"/>
      <c r="E383" s="234"/>
      <c r="F383" s="236"/>
      <c r="G383" s="236"/>
      <c r="H383" s="234"/>
      <c r="I383" s="234"/>
      <c r="J383" s="234"/>
      <c r="K383" s="234"/>
    </row>
    <row r="384" spans="2:11" x14ac:dyDescent="0.15">
      <c r="B384" s="234"/>
      <c r="C384" s="234"/>
      <c r="D384" s="234"/>
      <c r="E384" s="234"/>
      <c r="F384" s="236"/>
      <c r="G384" s="236"/>
      <c r="H384" s="234"/>
      <c r="I384" s="234"/>
      <c r="J384" s="234"/>
      <c r="K384" s="234"/>
    </row>
    <row r="385" spans="2:11" x14ac:dyDescent="0.15">
      <c r="B385" s="234"/>
      <c r="C385" s="234"/>
      <c r="D385" s="234"/>
      <c r="E385" s="234"/>
      <c r="F385" s="236"/>
      <c r="G385" s="236"/>
      <c r="H385" s="234"/>
      <c r="I385" s="234"/>
      <c r="J385" s="234"/>
      <c r="K385" s="234"/>
    </row>
    <row r="386" spans="2:11" x14ac:dyDescent="0.15">
      <c r="B386" s="234"/>
      <c r="C386" s="234"/>
      <c r="D386" s="234"/>
      <c r="E386" s="234"/>
      <c r="F386" s="236"/>
      <c r="G386" s="236"/>
      <c r="H386" s="234"/>
      <c r="I386" s="234"/>
      <c r="J386" s="234"/>
      <c r="K386" s="234"/>
    </row>
    <row r="387" spans="2:11" x14ac:dyDescent="0.15">
      <c r="B387" s="234"/>
      <c r="C387" s="234"/>
      <c r="D387" s="234"/>
      <c r="E387" s="234"/>
      <c r="F387" s="236"/>
      <c r="G387" s="236"/>
      <c r="H387" s="234"/>
      <c r="I387" s="234"/>
      <c r="J387" s="234"/>
      <c r="K387" s="234"/>
    </row>
    <row r="388" spans="2:11" x14ac:dyDescent="0.15">
      <c r="B388" s="234"/>
      <c r="C388" s="234"/>
      <c r="D388" s="234"/>
      <c r="E388" s="234"/>
      <c r="F388" s="236"/>
      <c r="G388" s="236"/>
      <c r="H388" s="234"/>
      <c r="I388" s="234"/>
      <c r="J388" s="234"/>
      <c r="K388" s="234"/>
    </row>
    <row r="389" spans="2:11" x14ac:dyDescent="0.15">
      <c r="B389" s="234"/>
      <c r="C389" s="234"/>
      <c r="D389" s="234"/>
      <c r="E389" s="234"/>
      <c r="F389" s="236"/>
      <c r="G389" s="236"/>
      <c r="H389" s="234"/>
      <c r="I389" s="234"/>
      <c r="J389" s="234"/>
      <c r="K389" s="234"/>
    </row>
    <row r="390" spans="2:11" x14ac:dyDescent="0.15">
      <c r="B390" s="234"/>
      <c r="C390" s="234"/>
      <c r="D390" s="234"/>
      <c r="E390" s="234"/>
      <c r="F390" s="236"/>
      <c r="G390" s="236"/>
      <c r="H390" s="234"/>
      <c r="I390" s="234"/>
      <c r="J390" s="234"/>
      <c r="K390" s="234"/>
    </row>
    <row r="391" spans="2:11" x14ac:dyDescent="0.15">
      <c r="B391" s="234"/>
      <c r="C391" s="234"/>
      <c r="D391" s="234"/>
      <c r="E391" s="234"/>
      <c r="F391" s="236"/>
      <c r="G391" s="236"/>
      <c r="H391" s="234"/>
      <c r="I391" s="234"/>
      <c r="J391" s="234"/>
      <c r="K391" s="234"/>
    </row>
    <row r="392" spans="2:11" x14ac:dyDescent="0.15">
      <c r="B392" s="234"/>
      <c r="C392" s="234"/>
      <c r="D392" s="234"/>
      <c r="E392" s="234"/>
      <c r="F392" s="236"/>
      <c r="G392" s="236"/>
      <c r="H392" s="234"/>
      <c r="I392" s="234"/>
      <c r="J392" s="234"/>
      <c r="K392" s="234"/>
    </row>
    <row r="393" spans="2:11" x14ac:dyDescent="0.15">
      <c r="B393" s="234"/>
      <c r="C393" s="234"/>
      <c r="D393" s="234"/>
      <c r="E393" s="234"/>
      <c r="F393" s="236"/>
      <c r="G393" s="236"/>
      <c r="H393" s="234"/>
      <c r="I393" s="234"/>
      <c r="J393" s="234"/>
      <c r="K393" s="234"/>
    </row>
    <row r="394" spans="2:11" x14ac:dyDescent="0.15">
      <c r="B394" s="234"/>
      <c r="C394" s="234"/>
      <c r="D394" s="234"/>
      <c r="E394" s="234"/>
      <c r="F394" s="236"/>
      <c r="G394" s="236"/>
      <c r="H394" s="234"/>
      <c r="I394" s="234"/>
      <c r="J394" s="234"/>
      <c r="K394" s="234"/>
    </row>
    <row r="395" spans="2:11" x14ac:dyDescent="0.15">
      <c r="B395" s="234"/>
      <c r="C395" s="234"/>
      <c r="D395" s="234"/>
      <c r="E395" s="234"/>
      <c r="F395" s="236"/>
      <c r="G395" s="236"/>
      <c r="H395" s="234"/>
      <c r="I395" s="234"/>
      <c r="J395" s="234"/>
      <c r="K395" s="234"/>
    </row>
    <row r="396" spans="2:11" x14ac:dyDescent="0.15">
      <c r="B396" s="234"/>
      <c r="C396" s="234"/>
      <c r="D396" s="234"/>
      <c r="E396" s="234"/>
      <c r="F396" s="236"/>
      <c r="G396" s="236"/>
      <c r="H396" s="234"/>
      <c r="I396" s="234"/>
      <c r="J396" s="234"/>
      <c r="K396" s="234"/>
    </row>
    <row r="397" spans="2:11" x14ac:dyDescent="0.15">
      <c r="B397" s="234"/>
      <c r="C397" s="234"/>
      <c r="D397" s="234"/>
      <c r="E397" s="234"/>
      <c r="F397" s="236"/>
      <c r="G397" s="236"/>
      <c r="H397" s="234"/>
      <c r="I397" s="234"/>
      <c r="J397" s="234"/>
      <c r="K397" s="234"/>
    </row>
    <row r="398" spans="2:11" x14ac:dyDescent="0.15">
      <c r="B398" s="234"/>
      <c r="C398" s="234"/>
      <c r="D398" s="234"/>
      <c r="E398" s="234"/>
      <c r="F398" s="236"/>
      <c r="G398" s="236"/>
      <c r="H398" s="234"/>
      <c r="I398" s="234"/>
      <c r="J398" s="234"/>
      <c r="K398" s="234"/>
    </row>
    <row r="399" spans="2:11" x14ac:dyDescent="0.15">
      <c r="B399" s="234"/>
      <c r="C399" s="234"/>
      <c r="D399" s="234"/>
      <c r="E399" s="234"/>
      <c r="F399" s="236"/>
      <c r="G399" s="236"/>
      <c r="H399" s="234"/>
      <c r="I399" s="234"/>
      <c r="J399" s="234"/>
      <c r="K399" s="234"/>
    </row>
    <row r="400" spans="2:11" x14ac:dyDescent="0.15">
      <c r="B400" s="234"/>
      <c r="C400" s="234"/>
      <c r="D400" s="234"/>
      <c r="E400" s="234"/>
      <c r="F400" s="236"/>
      <c r="G400" s="236"/>
      <c r="H400" s="234"/>
      <c r="I400" s="234"/>
      <c r="J400" s="234"/>
      <c r="K400" s="234"/>
    </row>
    <row r="401" spans="2:11" x14ac:dyDescent="0.15">
      <c r="B401" s="234"/>
      <c r="C401" s="234"/>
      <c r="D401" s="234"/>
      <c r="E401" s="234"/>
      <c r="F401" s="236"/>
      <c r="G401" s="236"/>
      <c r="H401" s="234"/>
      <c r="I401" s="234"/>
      <c r="J401" s="234"/>
      <c r="K401" s="234"/>
    </row>
    <row r="402" spans="2:11" x14ac:dyDescent="0.15">
      <c r="B402" s="234"/>
      <c r="C402" s="234"/>
      <c r="D402" s="234"/>
      <c r="E402" s="234"/>
      <c r="F402" s="236"/>
      <c r="G402" s="236"/>
      <c r="H402" s="234"/>
      <c r="I402" s="234"/>
      <c r="J402" s="234"/>
      <c r="K402" s="234"/>
    </row>
    <row r="403" spans="2:11" x14ac:dyDescent="0.15">
      <c r="B403" s="234"/>
      <c r="C403" s="234"/>
      <c r="D403" s="234"/>
      <c r="E403" s="234"/>
      <c r="F403" s="236"/>
      <c r="G403" s="236"/>
      <c r="H403" s="234"/>
      <c r="I403" s="234"/>
      <c r="J403" s="234"/>
      <c r="K403" s="234"/>
    </row>
    <row r="404" spans="2:11" x14ac:dyDescent="0.15">
      <c r="B404" s="234"/>
      <c r="C404" s="234"/>
      <c r="D404" s="234"/>
      <c r="E404" s="234"/>
      <c r="F404" s="236"/>
      <c r="G404" s="236"/>
      <c r="H404" s="234"/>
      <c r="I404" s="234"/>
      <c r="J404" s="234"/>
      <c r="K404" s="234"/>
    </row>
    <row r="405" spans="2:11" x14ac:dyDescent="0.15">
      <c r="B405" s="234"/>
      <c r="C405" s="234"/>
      <c r="D405" s="234"/>
      <c r="E405" s="234"/>
      <c r="F405" s="236"/>
      <c r="G405" s="236"/>
      <c r="H405" s="234"/>
      <c r="I405" s="234"/>
      <c r="J405" s="234"/>
      <c r="K405" s="234"/>
    </row>
    <row r="406" spans="2:11" x14ac:dyDescent="0.15">
      <c r="B406" s="234"/>
      <c r="C406" s="234"/>
      <c r="D406" s="234"/>
      <c r="E406" s="234"/>
      <c r="F406" s="236"/>
      <c r="G406" s="236"/>
      <c r="H406" s="234"/>
      <c r="I406" s="234"/>
      <c r="J406" s="234"/>
      <c r="K406" s="234"/>
    </row>
    <row r="407" spans="2:11" x14ac:dyDescent="0.15">
      <c r="B407" s="234"/>
      <c r="C407" s="234"/>
      <c r="D407" s="234"/>
      <c r="E407" s="234"/>
      <c r="F407" s="236"/>
      <c r="G407" s="236"/>
      <c r="H407" s="234"/>
      <c r="I407" s="234"/>
      <c r="J407" s="234"/>
      <c r="K407" s="234"/>
    </row>
    <row r="408" spans="2:11" x14ac:dyDescent="0.15">
      <c r="B408" s="234"/>
      <c r="C408" s="234"/>
      <c r="D408" s="234"/>
      <c r="E408" s="234"/>
      <c r="F408" s="236"/>
      <c r="G408" s="236"/>
      <c r="H408" s="234"/>
      <c r="I408" s="234"/>
      <c r="J408" s="234"/>
      <c r="K408" s="234"/>
    </row>
    <row r="409" spans="2:11" x14ac:dyDescent="0.15">
      <c r="B409" s="234"/>
      <c r="C409" s="234"/>
      <c r="D409" s="234"/>
      <c r="E409" s="234"/>
      <c r="F409" s="236"/>
      <c r="G409" s="236"/>
      <c r="H409" s="234"/>
      <c r="I409" s="234"/>
      <c r="J409" s="234"/>
      <c r="K409" s="234"/>
    </row>
    <row r="410" spans="2:11" x14ac:dyDescent="0.15">
      <c r="B410" s="234"/>
      <c r="C410" s="234"/>
      <c r="D410" s="234"/>
      <c r="E410" s="234"/>
      <c r="F410" s="236"/>
      <c r="G410" s="236"/>
      <c r="H410" s="234"/>
      <c r="I410" s="234"/>
      <c r="J410" s="234"/>
      <c r="K410" s="234"/>
    </row>
    <row r="411" spans="2:11" x14ac:dyDescent="0.15">
      <c r="B411" s="234"/>
      <c r="C411" s="234"/>
      <c r="D411" s="234"/>
      <c r="E411" s="234"/>
      <c r="F411" s="236"/>
      <c r="G411" s="236"/>
      <c r="H411" s="234"/>
      <c r="I411" s="234"/>
      <c r="J411" s="234"/>
      <c r="K411" s="234"/>
    </row>
    <row r="412" spans="2:11" x14ac:dyDescent="0.15">
      <c r="B412" s="234"/>
      <c r="C412" s="234"/>
      <c r="D412" s="234"/>
      <c r="E412" s="234"/>
      <c r="F412" s="236"/>
      <c r="G412" s="236"/>
      <c r="H412" s="234"/>
      <c r="I412" s="234"/>
      <c r="J412" s="234"/>
      <c r="K412" s="234"/>
    </row>
    <row r="413" spans="2:11" x14ac:dyDescent="0.15">
      <c r="B413" s="234"/>
      <c r="C413" s="234"/>
      <c r="D413" s="234"/>
      <c r="E413" s="234"/>
      <c r="F413" s="236"/>
      <c r="G413" s="236"/>
      <c r="H413" s="234"/>
      <c r="I413" s="234"/>
      <c r="J413" s="234"/>
      <c r="K413" s="234"/>
    </row>
    <row r="414" spans="2:11" x14ac:dyDescent="0.15">
      <c r="B414" s="234"/>
      <c r="C414" s="234"/>
      <c r="D414" s="234"/>
      <c r="E414" s="234"/>
      <c r="F414" s="236"/>
      <c r="G414" s="236"/>
      <c r="H414" s="234"/>
      <c r="I414" s="234"/>
      <c r="J414" s="234"/>
      <c r="K414" s="234"/>
    </row>
    <row r="415" spans="2:11" x14ac:dyDescent="0.15">
      <c r="B415" s="234"/>
      <c r="C415" s="234"/>
      <c r="D415" s="234"/>
      <c r="E415" s="234"/>
      <c r="F415" s="236"/>
      <c r="G415" s="236"/>
      <c r="H415" s="234"/>
      <c r="I415" s="234"/>
      <c r="J415" s="234"/>
      <c r="K415" s="234"/>
    </row>
    <row r="416" spans="2:11" x14ac:dyDescent="0.15">
      <c r="B416" s="234"/>
      <c r="C416" s="234"/>
      <c r="D416" s="234"/>
      <c r="E416" s="234"/>
      <c r="F416" s="236"/>
      <c r="G416" s="236"/>
      <c r="H416" s="234"/>
      <c r="I416" s="234"/>
      <c r="J416" s="234"/>
      <c r="K416" s="234"/>
    </row>
    <row r="417" spans="2:11" x14ac:dyDescent="0.15">
      <c r="B417" s="234"/>
      <c r="C417" s="234"/>
      <c r="D417" s="234"/>
      <c r="E417" s="234"/>
      <c r="F417" s="236"/>
      <c r="G417" s="236"/>
      <c r="H417" s="234"/>
      <c r="I417" s="234"/>
      <c r="J417" s="234"/>
      <c r="K417" s="234"/>
    </row>
    <row r="418" spans="2:11" x14ac:dyDescent="0.15">
      <c r="B418" s="234"/>
      <c r="C418" s="234"/>
      <c r="D418" s="234"/>
      <c r="E418" s="234"/>
      <c r="F418" s="236"/>
      <c r="G418" s="236"/>
      <c r="H418" s="234"/>
      <c r="I418" s="234"/>
      <c r="J418" s="234"/>
      <c r="K418" s="234"/>
    </row>
    <row r="419" spans="2:11" x14ac:dyDescent="0.15">
      <c r="B419" s="234"/>
      <c r="C419" s="234"/>
      <c r="D419" s="234"/>
      <c r="E419" s="234"/>
      <c r="F419" s="236"/>
      <c r="G419" s="236"/>
      <c r="H419" s="234"/>
      <c r="I419" s="234"/>
      <c r="J419" s="234"/>
      <c r="K419" s="234"/>
    </row>
    <row r="420" spans="2:11" x14ac:dyDescent="0.15">
      <c r="B420" s="234"/>
      <c r="C420" s="234"/>
      <c r="D420" s="234"/>
      <c r="E420" s="234"/>
      <c r="F420" s="236"/>
      <c r="G420" s="236"/>
      <c r="H420" s="234"/>
      <c r="I420" s="234"/>
      <c r="J420" s="234"/>
      <c r="K420" s="234"/>
    </row>
    <row r="421" spans="2:11" x14ac:dyDescent="0.15">
      <c r="B421" s="234"/>
      <c r="C421" s="234"/>
      <c r="D421" s="234"/>
      <c r="E421" s="234"/>
      <c r="F421" s="236"/>
      <c r="G421" s="236"/>
      <c r="H421" s="234"/>
      <c r="I421" s="234"/>
      <c r="J421" s="234"/>
      <c r="K421" s="234"/>
    </row>
    <row r="422" spans="2:11" x14ac:dyDescent="0.15">
      <c r="B422" s="234"/>
      <c r="C422" s="234"/>
      <c r="D422" s="234"/>
      <c r="E422" s="234"/>
      <c r="F422" s="236"/>
      <c r="G422" s="236"/>
      <c r="H422" s="234"/>
      <c r="I422" s="234"/>
      <c r="J422" s="234"/>
      <c r="K422" s="234"/>
    </row>
    <row r="423" spans="2:11" x14ac:dyDescent="0.15">
      <c r="B423" s="234"/>
      <c r="C423" s="234"/>
      <c r="D423" s="234"/>
      <c r="E423" s="234"/>
      <c r="F423" s="236"/>
      <c r="G423" s="236"/>
      <c r="H423" s="234"/>
      <c r="I423" s="234"/>
      <c r="J423" s="234"/>
      <c r="K423" s="234"/>
    </row>
    <row r="424" spans="2:11" x14ac:dyDescent="0.15">
      <c r="B424" s="234"/>
      <c r="C424" s="234"/>
      <c r="D424" s="234"/>
      <c r="E424" s="234"/>
      <c r="F424" s="236"/>
      <c r="G424" s="236"/>
      <c r="H424" s="234"/>
      <c r="I424" s="234"/>
      <c r="J424" s="234"/>
      <c r="K424" s="234"/>
    </row>
    <row r="425" spans="2:11" x14ac:dyDescent="0.15">
      <c r="B425" s="234"/>
      <c r="C425" s="234"/>
      <c r="D425" s="234"/>
      <c r="E425" s="234"/>
      <c r="F425" s="236"/>
      <c r="G425" s="236"/>
      <c r="H425" s="234"/>
      <c r="I425" s="234"/>
      <c r="J425" s="234"/>
      <c r="K425" s="234"/>
    </row>
    <row r="426" spans="2:11" x14ac:dyDescent="0.15">
      <c r="B426" s="234"/>
      <c r="C426" s="234"/>
      <c r="D426" s="234"/>
      <c r="E426" s="234"/>
      <c r="F426" s="236"/>
      <c r="G426" s="236"/>
      <c r="H426" s="234"/>
      <c r="I426" s="234"/>
      <c r="J426" s="234"/>
      <c r="K426" s="234"/>
    </row>
    <row r="427" spans="2:11" x14ac:dyDescent="0.15">
      <c r="B427" s="234"/>
      <c r="C427" s="234"/>
      <c r="D427" s="234"/>
      <c r="E427" s="234"/>
      <c r="F427" s="236"/>
      <c r="G427" s="236"/>
      <c r="H427" s="234"/>
      <c r="I427" s="234"/>
      <c r="J427" s="234"/>
      <c r="K427" s="234"/>
    </row>
    <row r="428" spans="2:11" x14ac:dyDescent="0.15">
      <c r="B428" s="234"/>
      <c r="C428" s="234"/>
      <c r="D428" s="234"/>
      <c r="E428" s="234"/>
      <c r="F428" s="236"/>
      <c r="G428" s="236"/>
      <c r="H428" s="234"/>
      <c r="I428" s="234"/>
      <c r="J428" s="234"/>
      <c r="K428" s="234"/>
    </row>
    <row r="429" spans="2:11" x14ac:dyDescent="0.15">
      <c r="B429" s="234"/>
      <c r="C429" s="234"/>
      <c r="D429" s="234"/>
      <c r="E429" s="234"/>
      <c r="F429" s="236"/>
      <c r="G429" s="236"/>
      <c r="H429" s="234"/>
      <c r="I429" s="234"/>
      <c r="J429" s="234"/>
      <c r="K429" s="234"/>
    </row>
    <row r="430" spans="2:11" x14ac:dyDescent="0.15">
      <c r="B430" s="234"/>
      <c r="C430" s="234"/>
      <c r="D430" s="234"/>
      <c r="E430" s="234"/>
      <c r="F430" s="236"/>
      <c r="G430" s="236"/>
      <c r="H430" s="234"/>
      <c r="I430" s="234"/>
      <c r="J430" s="234"/>
      <c r="K430" s="234"/>
    </row>
    <row r="431" spans="2:11" x14ac:dyDescent="0.15">
      <c r="B431" s="234"/>
      <c r="C431" s="234"/>
      <c r="D431" s="234"/>
      <c r="E431" s="234"/>
      <c r="F431" s="236"/>
      <c r="G431" s="236"/>
      <c r="H431" s="234"/>
      <c r="I431" s="234"/>
      <c r="J431" s="234"/>
      <c r="K431" s="234"/>
    </row>
    <row r="432" spans="2:11" x14ac:dyDescent="0.15">
      <c r="B432" s="234"/>
      <c r="C432" s="234"/>
      <c r="D432" s="234"/>
      <c r="E432" s="234"/>
      <c r="F432" s="236"/>
      <c r="G432" s="236"/>
      <c r="H432" s="234"/>
      <c r="I432" s="234"/>
      <c r="J432" s="234"/>
      <c r="K432" s="234"/>
    </row>
    <row r="433" spans="2:11" x14ac:dyDescent="0.15">
      <c r="B433" s="234"/>
      <c r="C433" s="234"/>
      <c r="D433" s="234"/>
      <c r="E433" s="234"/>
      <c r="F433" s="236"/>
      <c r="G433" s="236"/>
      <c r="H433" s="234"/>
      <c r="I433" s="234"/>
      <c r="J433" s="234"/>
      <c r="K433" s="234"/>
    </row>
    <row r="434" spans="2:11" x14ac:dyDescent="0.15">
      <c r="B434" s="234"/>
      <c r="C434" s="234"/>
      <c r="D434" s="234"/>
      <c r="E434" s="234"/>
      <c r="F434" s="236"/>
      <c r="G434" s="236"/>
      <c r="H434" s="234"/>
      <c r="I434" s="234"/>
      <c r="J434" s="234"/>
      <c r="K434" s="234"/>
    </row>
    <row r="435" spans="2:11" x14ac:dyDescent="0.15">
      <c r="B435" s="234"/>
      <c r="C435" s="234"/>
      <c r="D435" s="234"/>
      <c r="E435" s="234"/>
      <c r="F435" s="236"/>
      <c r="G435" s="236"/>
      <c r="H435" s="234"/>
      <c r="I435" s="234"/>
      <c r="J435" s="234"/>
      <c r="K435" s="234"/>
    </row>
    <row r="436" spans="2:11" x14ac:dyDescent="0.15">
      <c r="B436" s="234"/>
      <c r="C436" s="234"/>
      <c r="D436" s="234"/>
      <c r="E436" s="234"/>
      <c r="F436" s="236"/>
      <c r="G436" s="236"/>
      <c r="H436" s="234"/>
      <c r="I436" s="234"/>
      <c r="J436" s="234"/>
      <c r="K436" s="234"/>
    </row>
    <row r="437" spans="2:11" x14ac:dyDescent="0.15">
      <c r="B437" s="234"/>
      <c r="C437" s="234"/>
      <c r="D437" s="234"/>
      <c r="E437" s="234"/>
      <c r="F437" s="236"/>
      <c r="G437" s="236"/>
      <c r="H437" s="234"/>
      <c r="I437" s="234"/>
      <c r="J437" s="234"/>
      <c r="K437" s="234"/>
    </row>
    <row r="438" spans="2:11" x14ac:dyDescent="0.15">
      <c r="B438" s="234"/>
      <c r="C438" s="234"/>
      <c r="D438" s="234"/>
      <c r="E438" s="234"/>
      <c r="F438" s="236"/>
      <c r="G438" s="236"/>
      <c r="H438" s="234"/>
      <c r="I438" s="234"/>
      <c r="J438" s="234"/>
      <c r="K438" s="234"/>
    </row>
    <row r="439" spans="2:11" x14ac:dyDescent="0.15">
      <c r="B439" s="234"/>
      <c r="C439" s="234"/>
      <c r="D439" s="234"/>
      <c r="E439" s="234"/>
      <c r="F439" s="236"/>
      <c r="G439" s="236"/>
      <c r="H439" s="234"/>
      <c r="I439" s="234"/>
      <c r="J439" s="234"/>
      <c r="K439" s="234"/>
    </row>
    <row r="440" spans="2:11" x14ac:dyDescent="0.15">
      <c r="B440" s="234"/>
      <c r="C440" s="234"/>
      <c r="D440" s="234"/>
      <c r="E440" s="234"/>
      <c r="F440" s="236"/>
      <c r="G440" s="236"/>
      <c r="H440" s="234"/>
      <c r="I440" s="234"/>
      <c r="J440" s="234"/>
      <c r="K440" s="234"/>
    </row>
    <row r="441" spans="2:11" x14ac:dyDescent="0.15">
      <c r="B441" s="234"/>
      <c r="C441" s="234"/>
      <c r="D441" s="234"/>
      <c r="E441" s="234"/>
      <c r="F441" s="236"/>
      <c r="G441" s="236"/>
      <c r="H441" s="234"/>
      <c r="I441" s="234"/>
      <c r="J441" s="234"/>
      <c r="K441" s="234"/>
    </row>
    <row r="442" spans="2:11" x14ac:dyDescent="0.15">
      <c r="B442" s="234"/>
      <c r="C442" s="234"/>
      <c r="D442" s="234"/>
      <c r="E442" s="234"/>
      <c r="F442" s="236"/>
      <c r="G442" s="236"/>
      <c r="H442" s="234"/>
      <c r="I442" s="234"/>
      <c r="J442" s="234"/>
      <c r="K442" s="234"/>
    </row>
    <row r="443" spans="2:11" x14ac:dyDescent="0.15">
      <c r="B443" s="234"/>
      <c r="C443" s="234"/>
      <c r="D443" s="234"/>
      <c r="E443" s="234"/>
      <c r="F443" s="236"/>
      <c r="G443" s="236"/>
      <c r="H443" s="234"/>
      <c r="I443" s="234"/>
      <c r="J443" s="234"/>
      <c r="K443" s="234"/>
    </row>
    <row r="444" spans="2:11" x14ac:dyDescent="0.15">
      <c r="B444" s="234"/>
      <c r="C444" s="234"/>
      <c r="D444" s="234"/>
      <c r="E444" s="234"/>
      <c r="F444" s="236"/>
      <c r="G444" s="236"/>
      <c r="H444" s="234"/>
      <c r="I444" s="234"/>
      <c r="J444" s="234"/>
      <c r="K444" s="234"/>
    </row>
    <row r="445" spans="2:11" x14ac:dyDescent="0.15">
      <c r="B445" s="234"/>
      <c r="C445" s="234"/>
      <c r="D445" s="234"/>
      <c r="E445" s="234"/>
      <c r="F445" s="236"/>
      <c r="G445" s="236"/>
      <c r="H445" s="234"/>
      <c r="I445" s="234"/>
      <c r="J445" s="234"/>
      <c r="K445" s="234"/>
    </row>
    <row r="446" spans="2:11" x14ac:dyDescent="0.15">
      <c r="B446" s="234"/>
      <c r="C446" s="234"/>
      <c r="D446" s="234"/>
      <c r="E446" s="234"/>
      <c r="F446" s="236"/>
      <c r="G446" s="236"/>
      <c r="H446" s="234"/>
      <c r="I446" s="234"/>
      <c r="J446" s="234"/>
      <c r="K446" s="234"/>
    </row>
    <row r="447" spans="2:11" x14ac:dyDescent="0.15">
      <c r="B447" s="234"/>
      <c r="C447" s="234"/>
      <c r="D447" s="234"/>
      <c r="E447" s="234"/>
      <c r="F447" s="236"/>
      <c r="G447" s="236"/>
      <c r="H447" s="234"/>
      <c r="I447" s="234"/>
      <c r="J447" s="234"/>
      <c r="K447" s="234"/>
    </row>
    <row r="448" spans="2:11" x14ac:dyDescent="0.15">
      <c r="B448" s="234"/>
      <c r="C448" s="234"/>
      <c r="D448" s="234"/>
      <c r="E448" s="234"/>
      <c r="F448" s="236"/>
      <c r="G448" s="236"/>
      <c r="H448" s="234"/>
      <c r="I448" s="234"/>
      <c r="J448" s="234"/>
      <c r="K448" s="234"/>
    </row>
    <row r="449" spans="2:11" x14ac:dyDescent="0.15">
      <c r="B449" s="234"/>
      <c r="C449" s="234"/>
      <c r="D449" s="234"/>
      <c r="E449" s="234"/>
      <c r="F449" s="236"/>
      <c r="G449" s="236"/>
      <c r="H449" s="234"/>
      <c r="I449" s="234"/>
      <c r="J449" s="234"/>
      <c r="K449" s="234"/>
    </row>
    <row r="450" spans="2:11" x14ac:dyDescent="0.15">
      <c r="B450" s="234"/>
      <c r="C450" s="234"/>
      <c r="D450" s="234"/>
      <c r="E450" s="234"/>
      <c r="F450" s="236"/>
      <c r="G450" s="236"/>
      <c r="H450" s="234"/>
      <c r="I450" s="234"/>
      <c r="J450" s="234"/>
      <c r="K450" s="234"/>
    </row>
    <row r="451" spans="2:11" x14ac:dyDescent="0.15">
      <c r="B451" s="234"/>
      <c r="C451" s="234"/>
      <c r="D451" s="234"/>
      <c r="E451" s="234"/>
      <c r="F451" s="236"/>
      <c r="G451" s="236"/>
      <c r="H451" s="234"/>
      <c r="I451" s="234"/>
      <c r="J451" s="234"/>
      <c r="K451" s="234"/>
    </row>
    <row r="452" spans="2:11" x14ac:dyDescent="0.15">
      <c r="B452" s="234"/>
      <c r="C452" s="234"/>
      <c r="D452" s="234"/>
      <c r="E452" s="234"/>
      <c r="F452" s="236"/>
      <c r="G452" s="236"/>
      <c r="H452" s="234"/>
      <c r="I452" s="234"/>
      <c r="J452" s="234"/>
      <c r="K452" s="234"/>
    </row>
    <row r="453" spans="2:11" x14ac:dyDescent="0.15">
      <c r="B453" s="234"/>
      <c r="C453" s="234"/>
      <c r="D453" s="234"/>
      <c r="E453" s="234"/>
      <c r="F453" s="236"/>
      <c r="G453" s="236"/>
      <c r="H453" s="234"/>
      <c r="I453" s="234"/>
      <c r="J453" s="234"/>
      <c r="K453" s="234"/>
    </row>
    <row r="454" spans="2:11" x14ac:dyDescent="0.15">
      <c r="B454" s="234"/>
      <c r="C454" s="234"/>
      <c r="D454" s="234"/>
      <c r="E454" s="234"/>
      <c r="F454" s="236"/>
      <c r="G454" s="236"/>
      <c r="H454" s="234"/>
      <c r="I454" s="234"/>
      <c r="J454" s="234"/>
      <c r="K454" s="234"/>
    </row>
    <row r="455" spans="2:11" x14ac:dyDescent="0.15">
      <c r="B455" s="234"/>
      <c r="C455" s="234"/>
      <c r="D455" s="234"/>
      <c r="E455" s="234"/>
      <c r="F455" s="236"/>
      <c r="G455" s="236"/>
      <c r="H455" s="234"/>
      <c r="I455" s="234"/>
      <c r="J455" s="234"/>
      <c r="K455" s="234"/>
    </row>
    <row r="456" spans="2:11" x14ac:dyDescent="0.15">
      <c r="B456" s="234"/>
      <c r="C456" s="234"/>
      <c r="D456" s="234"/>
      <c r="E456" s="234"/>
      <c r="F456" s="236"/>
      <c r="G456" s="236"/>
      <c r="H456" s="234"/>
      <c r="I456" s="234"/>
      <c r="J456" s="234"/>
      <c r="K456" s="234"/>
    </row>
    <row r="457" spans="2:11" x14ac:dyDescent="0.15">
      <c r="B457" s="234"/>
      <c r="C457" s="234"/>
      <c r="D457" s="234"/>
      <c r="E457" s="234"/>
      <c r="F457" s="236"/>
      <c r="G457" s="236"/>
      <c r="H457" s="234"/>
      <c r="I457" s="234"/>
      <c r="J457" s="234"/>
      <c r="K457" s="234"/>
    </row>
    <row r="458" spans="2:11" x14ac:dyDescent="0.15">
      <c r="B458" s="234"/>
      <c r="C458" s="234"/>
      <c r="D458" s="234"/>
      <c r="E458" s="234"/>
      <c r="F458" s="236"/>
      <c r="G458" s="236"/>
      <c r="H458" s="234"/>
      <c r="I458" s="234"/>
      <c r="J458" s="234"/>
      <c r="K458" s="234"/>
    </row>
    <row r="459" spans="2:11" x14ac:dyDescent="0.15">
      <c r="B459" s="234"/>
      <c r="C459" s="234"/>
      <c r="D459" s="234"/>
      <c r="E459" s="234"/>
      <c r="F459" s="236"/>
      <c r="G459" s="236"/>
      <c r="H459" s="234"/>
      <c r="I459" s="234"/>
      <c r="J459" s="234"/>
      <c r="K459" s="234"/>
    </row>
    <row r="460" spans="2:11" x14ac:dyDescent="0.15">
      <c r="B460" s="234"/>
      <c r="C460" s="234"/>
      <c r="D460" s="234"/>
      <c r="E460" s="234"/>
      <c r="F460" s="236"/>
      <c r="G460" s="236"/>
      <c r="H460" s="234"/>
      <c r="I460" s="234"/>
      <c r="J460" s="234"/>
      <c r="K460" s="234"/>
    </row>
    <row r="461" spans="2:11" x14ac:dyDescent="0.15">
      <c r="B461" s="234"/>
      <c r="C461" s="234"/>
      <c r="D461" s="234"/>
      <c r="E461" s="234"/>
      <c r="F461" s="236"/>
      <c r="G461" s="236"/>
      <c r="H461" s="234"/>
      <c r="I461" s="234"/>
      <c r="J461" s="234"/>
      <c r="K461" s="234"/>
    </row>
    <row r="462" spans="2:11" x14ac:dyDescent="0.15">
      <c r="B462" s="234"/>
      <c r="C462" s="234"/>
      <c r="D462" s="234"/>
      <c r="E462" s="234"/>
      <c r="F462" s="236"/>
      <c r="G462" s="236"/>
      <c r="H462" s="234"/>
      <c r="I462" s="234"/>
      <c r="J462" s="234"/>
      <c r="K462" s="234"/>
    </row>
    <row r="463" spans="2:11" x14ac:dyDescent="0.15">
      <c r="B463" s="234"/>
      <c r="C463" s="234"/>
      <c r="D463" s="234"/>
      <c r="E463" s="234"/>
      <c r="F463" s="236"/>
      <c r="G463" s="236"/>
      <c r="H463" s="234"/>
      <c r="I463" s="234"/>
      <c r="J463" s="234"/>
      <c r="K463" s="234"/>
    </row>
    <row r="464" spans="2:11" x14ac:dyDescent="0.15">
      <c r="B464" s="234"/>
      <c r="C464" s="234"/>
      <c r="D464" s="234"/>
      <c r="E464" s="234"/>
      <c r="F464" s="236"/>
      <c r="G464" s="236"/>
      <c r="H464" s="234"/>
      <c r="I464" s="234"/>
      <c r="J464" s="234"/>
      <c r="K464" s="234"/>
    </row>
    <row r="465" spans="2:11" x14ac:dyDescent="0.15">
      <c r="B465" s="234"/>
      <c r="C465" s="234"/>
      <c r="D465" s="234"/>
      <c r="E465" s="234"/>
      <c r="F465" s="236"/>
      <c r="G465" s="236"/>
      <c r="H465" s="234"/>
      <c r="I465" s="234"/>
      <c r="J465" s="234"/>
      <c r="K465" s="234"/>
    </row>
    <row r="466" spans="2:11" x14ac:dyDescent="0.15">
      <c r="B466" s="234"/>
      <c r="C466" s="234"/>
      <c r="D466" s="234"/>
      <c r="E466" s="234"/>
      <c r="F466" s="236"/>
      <c r="G466" s="236"/>
      <c r="H466" s="234"/>
      <c r="I466" s="234"/>
      <c r="J466" s="234"/>
      <c r="K466" s="234"/>
    </row>
    <row r="467" spans="2:11" x14ac:dyDescent="0.15">
      <c r="B467" s="234"/>
      <c r="C467" s="234"/>
      <c r="D467" s="234"/>
      <c r="E467" s="234"/>
      <c r="F467" s="236"/>
      <c r="G467" s="236"/>
      <c r="H467" s="234"/>
      <c r="I467" s="234"/>
      <c r="J467" s="234"/>
      <c r="K467" s="234"/>
    </row>
    <row r="468" spans="2:11" x14ac:dyDescent="0.15">
      <c r="B468" s="234"/>
      <c r="C468" s="234"/>
      <c r="D468" s="234"/>
      <c r="E468" s="234"/>
      <c r="F468" s="236"/>
      <c r="G468" s="236"/>
      <c r="H468" s="234"/>
      <c r="I468" s="234"/>
      <c r="J468" s="234"/>
      <c r="K468" s="234"/>
    </row>
    <row r="469" spans="2:11" x14ac:dyDescent="0.15">
      <c r="B469" s="234"/>
      <c r="C469" s="234"/>
      <c r="D469" s="234"/>
      <c r="E469" s="234"/>
      <c r="F469" s="236"/>
      <c r="G469" s="236"/>
      <c r="H469" s="234"/>
      <c r="I469" s="234"/>
      <c r="J469" s="234"/>
      <c r="K469" s="234"/>
    </row>
    <row r="470" spans="2:11" x14ac:dyDescent="0.15">
      <c r="B470" s="234"/>
      <c r="C470" s="234"/>
      <c r="D470" s="234"/>
      <c r="E470" s="234"/>
      <c r="F470" s="236"/>
      <c r="G470" s="236"/>
      <c r="H470" s="234"/>
      <c r="I470" s="234"/>
      <c r="J470" s="234"/>
      <c r="K470" s="234"/>
    </row>
    <row r="471" spans="2:11" x14ac:dyDescent="0.15">
      <c r="B471" s="234"/>
      <c r="C471" s="234"/>
      <c r="D471" s="234"/>
      <c r="E471" s="234"/>
      <c r="F471" s="236"/>
      <c r="G471" s="236"/>
      <c r="H471" s="234"/>
      <c r="I471" s="234"/>
      <c r="J471" s="234"/>
      <c r="K471" s="234"/>
    </row>
    <row r="472" spans="2:11" x14ac:dyDescent="0.15">
      <c r="B472" s="234"/>
      <c r="C472" s="234"/>
      <c r="D472" s="234"/>
      <c r="E472" s="234"/>
      <c r="F472" s="236"/>
      <c r="G472" s="236"/>
      <c r="H472" s="234"/>
      <c r="I472" s="234"/>
      <c r="J472" s="234"/>
      <c r="K472" s="234"/>
    </row>
    <row r="473" spans="2:11" x14ac:dyDescent="0.15">
      <c r="B473" s="234"/>
      <c r="C473" s="234"/>
      <c r="D473" s="234"/>
      <c r="E473" s="234"/>
      <c r="F473" s="236"/>
      <c r="G473" s="236"/>
      <c r="H473" s="234"/>
      <c r="I473" s="234"/>
      <c r="J473" s="234"/>
      <c r="K473" s="234"/>
    </row>
    <row r="474" spans="2:11" x14ac:dyDescent="0.15">
      <c r="B474" s="234"/>
      <c r="C474" s="234"/>
      <c r="D474" s="234"/>
      <c r="E474" s="234"/>
      <c r="F474" s="236"/>
      <c r="G474" s="236"/>
      <c r="H474" s="234"/>
      <c r="I474" s="234"/>
      <c r="J474" s="234"/>
      <c r="K474" s="234"/>
    </row>
    <row r="475" spans="2:11" x14ac:dyDescent="0.15">
      <c r="B475" s="234"/>
      <c r="C475" s="234"/>
      <c r="D475" s="234"/>
      <c r="E475" s="234"/>
      <c r="F475" s="236"/>
      <c r="G475" s="236"/>
      <c r="H475" s="234"/>
      <c r="I475" s="234"/>
      <c r="J475" s="234"/>
      <c r="K475" s="234"/>
    </row>
    <row r="476" spans="2:11" x14ac:dyDescent="0.15">
      <c r="B476" s="234"/>
      <c r="C476" s="234"/>
      <c r="D476" s="234"/>
      <c r="E476" s="234"/>
      <c r="F476" s="236"/>
      <c r="G476" s="236"/>
      <c r="H476" s="234"/>
      <c r="I476" s="234"/>
      <c r="J476" s="234"/>
      <c r="K476" s="234"/>
    </row>
    <row r="477" spans="2:11" x14ac:dyDescent="0.15">
      <c r="B477" s="234"/>
      <c r="C477" s="234"/>
      <c r="D477" s="234"/>
      <c r="E477" s="234"/>
      <c r="F477" s="236"/>
      <c r="G477" s="236"/>
      <c r="H477" s="234"/>
      <c r="I477" s="234"/>
      <c r="J477" s="234"/>
      <c r="K477" s="234"/>
    </row>
    <row r="478" spans="2:11" x14ac:dyDescent="0.15">
      <c r="B478" s="234"/>
      <c r="C478" s="234"/>
      <c r="D478" s="234"/>
      <c r="E478" s="234"/>
      <c r="F478" s="236"/>
      <c r="G478" s="236"/>
      <c r="H478" s="234"/>
      <c r="I478" s="234"/>
      <c r="J478" s="234"/>
      <c r="K478" s="234"/>
    </row>
    <row r="479" spans="2:11" x14ac:dyDescent="0.15">
      <c r="B479" s="234"/>
      <c r="C479" s="234"/>
      <c r="D479" s="234"/>
      <c r="E479" s="234"/>
      <c r="F479" s="236"/>
      <c r="G479" s="236"/>
      <c r="H479" s="234"/>
      <c r="I479" s="234"/>
      <c r="J479" s="234"/>
      <c r="K479" s="234"/>
    </row>
    <row r="480" spans="2:11" x14ac:dyDescent="0.15">
      <c r="B480" s="234"/>
      <c r="C480" s="234"/>
      <c r="D480" s="234"/>
      <c r="E480" s="234"/>
      <c r="F480" s="236"/>
      <c r="G480" s="236"/>
      <c r="H480" s="234"/>
      <c r="I480" s="234"/>
      <c r="J480" s="234"/>
      <c r="K480" s="234"/>
    </row>
    <row r="481" spans="2:11" x14ac:dyDescent="0.15">
      <c r="B481" s="234"/>
      <c r="C481" s="234"/>
      <c r="D481" s="234"/>
      <c r="E481" s="234"/>
      <c r="F481" s="236"/>
      <c r="G481" s="236"/>
      <c r="H481" s="234"/>
      <c r="I481" s="234"/>
      <c r="J481" s="234"/>
      <c r="K481" s="234"/>
    </row>
    <row r="482" spans="2:11" x14ac:dyDescent="0.15">
      <c r="B482" s="234"/>
      <c r="C482" s="234"/>
      <c r="D482" s="234"/>
      <c r="E482" s="234"/>
      <c r="F482" s="236"/>
      <c r="G482" s="236"/>
      <c r="H482" s="234"/>
      <c r="I482" s="234"/>
      <c r="J482" s="234"/>
      <c r="K482" s="234"/>
    </row>
    <row r="483" spans="2:11" x14ac:dyDescent="0.15">
      <c r="B483" s="234"/>
      <c r="C483" s="234"/>
      <c r="D483" s="234"/>
      <c r="E483" s="234"/>
      <c r="F483" s="236"/>
      <c r="G483" s="236"/>
      <c r="H483" s="234"/>
      <c r="I483" s="234"/>
      <c r="J483" s="234"/>
      <c r="K483" s="234"/>
    </row>
    <row r="484" spans="2:11" x14ac:dyDescent="0.15">
      <c r="B484" s="234"/>
      <c r="C484" s="234"/>
      <c r="D484" s="234"/>
      <c r="E484" s="234"/>
      <c r="F484" s="236"/>
      <c r="G484" s="236"/>
      <c r="H484" s="234"/>
      <c r="I484" s="234"/>
      <c r="J484" s="234"/>
      <c r="K484" s="234"/>
    </row>
    <row r="485" spans="2:11" x14ac:dyDescent="0.15">
      <c r="B485" s="234"/>
      <c r="C485" s="234"/>
      <c r="D485" s="234"/>
      <c r="E485" s="234"/>
      <c r="F485" s="236"/>
      <c r="G485" s="236"/>
      <c r="H485" s="234"/>
      <c r="I485" s="234"/>
      <c r="J485" s="234"/>
      <c r="K485" s="234"/>
    </row>
    <row r="486" spans="2:11" x14ac:dyDescent="0.15">
      <c r="B486" s="234"/>
      <c r="C486" s="234"/>
      <c r="D486" s="234"/>
      <c r="E486" s="234"/>
      <c r="F486" s="236"/>
      <c r="G486" s="236"/>
      <c r="H486" s="234"/>
      <c r="I486" s="234"/>
      <c r="J486" s="234"/>
      <c r="K486" s="234"/>
    </row>
    <row r="487" spans="2:11" x14ac:dyDescent="0.15">
      <c r="B487" s="234"/>
      <c r="C487" s="234"/>
      <c r="D487" s="234"/>
      <c r="E487" s="234"/>
      <c r="F487" s="236"/>
      <c r="G487" s="236"/>
      <c r="H487" s="234"/>
      <c r="I487" s="234"/>
      <c r="J487" s="234"/>
      <c r="K487" s="234"/>
    </row>
    <row r="488" spans="2:11" x14ac:dyDescent="0.15">
      <c r="B488" s="234"/>
      <c r="C488" s="234"/>
      <c r="D488" s="234"/>
      <c r="E488" s="234"/>
      <c r="F488" s="236"/>
      <c r="G488" s="236"/>
      <c r="H488" s="234"/>
      <c r="I488" s="234"/>
      <c r="J488" s="234"/>
      <c r="K488" s="234"/>
    </row>
    <row r="489" spans="2:11" x14ac:dyDescent="0.15">
      <c r="B489" s="234"/>
      <c r="C489" s="234"/>
      <c r="D489" s="234"/>
      <c r="E489" s="234"/>
      <c r="F489" s="236"/>
      <c r="G489" s="236"/>
      <c r="H489" s="234"/>
      <c r="I489" s="234"/>
      <c r="J489" s="234"/>
      <c r="K489" s="234"/>
    </row>
    <row r="490" spans="2:11" x14ac:dyDescent="0.15">
      <c r="B490" s="234"/>
      <c r="C490" s="234"/>
      <c r="D490" s="234"/>
      <c r="E490" s="234"/>
      <c r="F490" s="236"/>
      <c r="G490" s="236"/>
      <c r="H490" s="234"/>
      <c r="I490" s="234"/>
      <c r="J490" s="234"/>
      <c r="K490" s="234"/>
    </row>
    <row r="491" spans="2:11" x14ac:dyDescent="0.15">
      <c r="B491" s="234"/>
      <c r="C491" s="234"/>
      <c r="D491" s="234"/>
      <c r="E491" s="234"/>
      <c r="F491" s="236"/>
      <c r="G491" s="236"/>
      <c r="H491" s="234"/>
      <c r="I491" s="234"/>
      <c r="J491" s="234"/>
      <c r="K491" s="234"/>
    </row>
    <row r="492" spans="2:11" x14ac:dyDescent="0.15">
      <c r="B492" s="234"/>
      <c r="C492" s="234"/>
      <c r="D492" s="234"/>
      <c r="E492" s="234"/>
      <c r="F492" s="236"/>
      <c r="G492" s="236"/>
      <c r="H492" s="234"/>
      <c r="I492" s="234"/>
      <c r="J492" s="234"/>
      <c r="K492" s="234"/>
    </row>
    <row r="493" spans="2:11" x14ac:dyDescent="0.15">
      <c r="B493" s="234"/>
      <c r="C493" s="234"/>
      <c r="D493" s="234"/>
      <c r="E493" s="234"/>
      <c r="F493" s="236"/>
      <c r="G493" s="236"/>
      <c r="H493" s="234"/>
      <c r="I493" s="234"/>
      <c r="J493" s="234"/>
      <c r="K493" s="234"/>
    </row>
    <row r="494" spans="2:11" x14ac:dyDescent="0.15">
      <c r="B494" s="234"/>
      <c r="C494" s="234"/>
      <c r="D494" s="234"/>
      <c r="E494" s="234"/>
      <c r="F494" s="236"/>
      <c r="G494" s="236"/>
      <c r="H494" s="234"/>
      <c r="I494" s="234"/>
      <c r="J494" s="234"/>
      <c r="K494" s="234"/>
    </row>
    <row r="495" spans="2:11" x14ac:dyDescent="0.15">
      <c r="B495" s="234"/>
      <c r="C495" s="234"/>
      <c r="D495" s="234"/>
      <c r="E495" s="234"/>
      <c r="F495" s="236"/>
      <c r="G495" s="236"/>
      <c r="H495" s="234"/>
      <c r="I495" s="234"/>
      <c r="J495" s="234"/>
      <c r="K495" s="234"/>
    </row>
    <row r="496" spans="2:11" x14ac:dyDescent="0.15">
      <c r="B496" s="234"/>
      <c r="C496" s="234"/>
      <c r="D496" s="234"/>
      <c r="E496" s="234"/>
      <c r="F496" s="236"/>
      <c r="G496" s="236"/>
      <c r="H496" s="234"/>
      <c r="I496" s="234"/>
      <c r="J496" s="234"/>
      <c r="K496" s="234"/>
    </row>
    <row r="497" spans="2:11" x14ac:dyDescent="0.15">
      <c r="B497" s="234"/>
      <c r="C497" s="234"/>
      <c r="D497" s="234"/>
      <c r="E497" s="234"/>
      <c r="F497" s="236"/>
      <c r="G497" s="236"/>
      <c r="H497" s="234"/>
      <c r="I497" s="234"/>
      <c r="J497" s="234"/>
      <c r="K497" s="234"/>
    </row>
    <row r="498" spans="2:11" x14ac:dyDescent="0.15">
      <c r="B498" s="234"/>
      <c r="C498" s="234"/>
      <c r="D498" s="234"/>
      <c r="E498" s="234"/>
      <c r="F498" s="236"/>
      <c r="G498" s="236"/>
      <c r="H498" s="234"/>
      <c r="I498" s="234"/>
      <c r="J498" s="234"/>
      <c r="K498" s="234"/>
    </row>
    <row r="499" spans="2:11" x14ac:dyDescent="0.15">
      <c r="B499" s="234"/>
      <c r="C499" s="234"/>
      <c r="D499" s="234"/>
      <c r="E499" s="234"/>
      <c r="F499" s="236"/>
      <c r="G499" s="236"/>
      <c r="H499" s="234"/>
      <c r="I499" s="234"/>
      <c r="J499" s="234"/>
      <c r="K499" s="234"/>
    </row>
    <row r="500" spans="2:11" x14ac:dyDescent="0.15">
      <c r="B500" s="234"/>
      <c r="C500" s="234"/>
      <c r="D500" s="234"/>
      <c r="E500" s="234"/>
      <c r="F500" s="236"/>
      <c r="G500" s="236"/>
      <c r="H500" s="234"/>
      <c r="I500" s="234"/>
      <c r="J500" s="234"/>
      <c r="K500" s="234"/>
    </row>
    <row r="501" spans="2:11" x14ac:dyDescent="0.15">
      <c r="B501" s="234"/>
      <c r="C501" s="234"/>
      <c r="D501" s="234"/>
      <c r="E501" s="234"/>
      <c r="F501" s="236"/>
      <c r="G501" s="236"/>
      <c r="H501" s="234"/>
      <c r="I501" s="234"/>
      <c r="J501" s="234"/>
      <c r="K501" s="234"/>
    </row>
    <row r="502" spans="2:11" x14ac:dyDescent="0.15">
      <c r="B502" s="234"/>
      <c r="C502" s="234"/>
      <c r="D502" s="234"/>
      <c r="E502" s="234"/>
      <c r="F502" s="236"/>
      <c r="G502" s="236"/>
      <c r="H502" s="234"/>
      <c r="I502" s="234"/>
      <c r="J502" s="234"/>
      <c r="K502" s="234"/>
    </row>
    <row r="503" spans="2:11" x14ac:dyDescent="0.15">
      <c r="B503" s="234"/>
      <c r="C503" s="234"/>
      <c r="D503" s="234"/>
      <c r="E503" s="234"/>
      <c r="F503" s="236"/>
      <c r="G503" s="236"/>
      <c r="H503" s="234"/>
      <c r="I503" s="234"/>
      <c r="J503" s="234"/>
      <c r="K503" s="234"/>
    </row>
    <row r="504" spans="2:11" x14ac:dyDescent="0.15">
      <c r="B504" s="234"/>
      <c r="C504" s="234"/>
      <c r="D504" s="234"/>
      <c r="E504" s="234"/>
      <c r="F504" s="236"/>
      <c r="G504" s="236"/>
      <c r="H504" s="234"/>
      <c r="I504" s="234"/>
      <c r="J504" s="234"/>
      <c r="K504" s="234"/>
    </row>
    <row r="505" spans="2:11" x14ac:dyDescent="0.15">
      <c r="B505" s="234"/>
      <c r="C505" s="234"/>
      <c r="D505" s="234"/>
      <c r="E505" s="234"/>
      <c r="F505" s="236"/>
      <c r="G505" s="236"/>
      <c r="H505" s="234"/>
      <c r="I505" s="234"/>
      <c r="J505" s="234"/>
      <c r="K505" s="234"/>
    </row>
    <row r="506" spans="2:11" x14ac:dyDescent="0.15">
      <c r="B506" s="234"/>
      <c r="C506" s="234"/>
      <c r="D506" s="234"/>
      <c r="E506" s="234"/>
      <c r="F506" s="236"/>
      <c r="G506" s="236"/>
      <c r="H506" s="234"/>
      <c r="I506" s="234"/>
      <c r="J506" s="234"/>
      <c r="K506" s="234"/>
    </row>
    <row r="507" spans="2:11" x14ac:dyDescent="0.15">
      <c r="B507" s="234"/>
      <c r="C507" s="234"/>
      <c r="D507" s="234"/>
      <c r="E507" s="234"/>
      <c r="F507" s="236"/>
      <c r="G507" s="236"/>
      <c r="H507" s="234"/>
      <c r="I507" s="234"/>
      <c r="J507" s="234"/>
      <c r="K507" s="234"/>
    </row>
    <row r="508" spans="2:11" x14ac:dyDescent="0.15">
      <c r="B508" s="234"/>
      <c r="C508" s="234"/>
      <c r="D508" s="234"/>
      <c r="E508" s="234"/>
      <c r="F508" s="236"/>
      <c r="G508" s="236"/>
      <c r="H508" s="234"/>
      <c r="I508" s="234"/>
      <c r="J508" s="234"/>
      <c r="K508" s="234"/>
    </row>
    <row r="509" spans="2:11" x14ac:dyDescent="0.15">
      <c r="B509" s="234"/>
      <c r="C509" s="234"/>
      <c r="D509" s="234"/>
      <c r="E509" s="234"/>
      <c r="F509" s="236"/>
      <c r="G509" s="236"/>
      <c r="H509" s="234"/>
      <c r="I509" s="234"/>
      <c r="J509" s="234"/>
      <c r="K509" s="234"/>
    </row>
    <row r="510" spans="2:11" x14ac:dyDescent="0.15">
      <c r="B510" s="234"/>
      <c r="C510" s="234"/>
      <c r="D510" s="234"/>
      <c r="E510" s="234"/>
      <c r="F510" s="236"/>
      <c r="G510" s="236"/>
      <c r="H510" s="234"/>
      <c r="I510" s="234"/>
      <c r="J510" s="234"/>
      <c r="K510" s="234"/>
    </row>
    <row r="511" spans="2:11" x14ac:dyDescent="0.15">
      <c r="B511" s="234"/>
      <c r="C511" s="234"/>
      <c r="D511" s="234"/>
      <c r="E511" s="234"/>
      <c r="F511" s="236"/>
      <c r="G511" s="236"/>
      <c r="H511" s="234"/>
      <c r="I511" s="234"/>
      <c r="J511" s="234"/>
      <c r="K511" s="234"/>
    </row>
    <row r="512" spans="2:11" x14ac:dyDescent="0.15">
      <c r="B512" s="234"/>
      <c r="C512" s="234"/>
      <c r="D512" s="234"/>
      <c r="E512" s="234"/>
      <c r="F512" s="236"/>
      <c r="G512" s="236"/>
      <c r="H512" s="234"/>
      <c r="I512" s="234"/>
      <c r="J512" s="234"/>
      <c r="K512" s="234"/>
    </row>
    <row r="513" spans="2:11" x14ac:dyDescent="0.15">
      <c r="B513" s="234"/>
      <c r="C513" s="234"/>
      <c r="D513" s="234"/>
      <c r="E513" s="234"/>
      <c r="F513" s="236"/>
      <c r="G513" s="236"/>
      <c r="H513" s="234"/>
      <c r="I513" s="234"/>
      <c r="J513" s="234"/>
      <c r="K513" s="234"/>
    </row>
    <row r="514" spans="2:11" x14ac:dyDescent="0.15">
      <c r="B514" s="234"/>
      <c r="C514" s="234"/>
      <c r="D514" s="234"/>
      <c r="E514" s="234"/>
      <c r="F514" s="236"/>
      <c r="G514" s="236"/>
      <c r="H514" s="234"/>
      <c r="I514" s="234"/>
      <c r="J514" s="234"/>
      <c r="K514" s="234"/>
    </row>
    <row r="515" spans="2:11" x14ac:dyDescent="0.15">
      <c r="B515" s="234"/>
      <c r="C515" s="234"/>
      <c r="D515" s="234"/>
      <c r="E515" s="234"/>
      <c r="F515" s="236"/>
      <c r="G515" s="236"/>
      <c r="H515" s="234"/>
      <c r="I515" s="234"/>
      <c r="J515" s="234"/>
      <c r="K515" s="234"/>
    </row>
    <row r="516" spans="2:11" x14ac:dyDescent="0.15">
      <c r="B516" s="234"/>
      <c r="C516" s="234"/>
      <c r="D516" s="234"/>
      <c r="E516" s="234"/>
      <c r="F516" s="236"/>
      <c r="G516" s="236"/>
      <c r="H516" s="234"/>
      <c r="I516" s="234"/>
      <c r="J516" s="234"/>
      <c r="K516" s="234"/>
    </row>
    <row r="517" spans="2:11" x14ac:dyDescent="0.15">
      <c r="B517" s="234"/>
      <c r="C517" s="234"/>
      <c r="D517" s="234"/>
      <c r="E517" s="234"/>
      <c r="F517" s="236"/>
      <c r="G517" s="236"/>
      <c r="H517" s="234"/>
      <c r="I517" s="234"/>
      <c r="J517" s="234"/>
      <c r="K517" s="234"/>
    </row>
    <row r="518" spans="2:11" x14ac:dyDescent="0.15">
      <c r="B518" s="234"/>
      <c r="C518" s="234"/>
      <c r="D518" s="234"/>
      <c r="E518" s="234"/>
      <c r="F518" s="236"/>
      <c r="G518" s="236"/>
      <c r="H518" s="234"/>
      <c r="I518" s="234"/>
      <c r="J518" s="234"/>
      <c r="K518" s="234"/>
    </row>
    <row r="519" spans="2:11" x14ac:dyDescent="0.15">
      <c r="B519" s="234"/>
      <c r="C519" s="234"/>
      <c r="D519" s="234"/>
      <c r="E519" s="234"/>
      <c r="F519" s="236"/>
      <c r="G519" s="236"/>
      <c r="H519" s="234"/>
      <c r="I519" s="234"/>
      <c r="J519" s="234"/>
      <c r="K519" s="234"/>
    </row>
    <row r="520" spans="2:11" x14ac:dyDescent="0.15">
      <c r="B520" s="234"/>
      <c r="C520" s="234"/>
      <c r="D520" s="234"/>
      <c r="E520" s="234"/>
      <c r="F520" s="236"/>
      <c r="G520" s="236"/>
      <c r="H520" s="234"/>
      <c r="I520" s="234"/>
      <c r="J520" s="234"/>
      <c r="K520" s="234"/>
    </row>
    <row r="521" spans="2:11" x14ac:dyDescent="0.15">
      <c r="B521" s="234"/>
      <c r="C521" s="234"/>
      <c r="D521" s="234"/>
      <c r="E521" s="234"/>
      <c r="F521" s="236"/>
      <c r="G521" s="236"/>
      <c r="H521" s="234"/>
      <c r="I521" s="234"/>
      <c r="J521" s="234"/>
      <c r="K521" s="234"/>
    </row>
    <row r="522" spans="2:11" x14ac:dyDescent="0.15">
      <c r="B522" s="234"/>
      <c r="C522" s="234"/>
      <c r="D522" s="234"/>
      <c r="E522" s="234"/>
      <c r="F522" s="236"/>
      <c r="G522" s="236"/>
      <c r="H522" s="234"/>
      <c r="I522" s="234"/>
      <c r="J522" s="234"/>
      <c r="K522" s="234"/>
    </row>
    <row r="523" spans="2:11" x14ac:dyDescent="0.15">
      <c r="B523" s="234"/>
      <c r="C523" s="234"/>
      <c r="D523" s="234"/>
      <c r="E523" s="234"/>
      <c r="F523" s="236"/>
      <c r="G523" s="236"/>
      <c r="H523" s="234"/>
      <c r="I523" s="234"/>
      <c r="J523" s="234"/>
      <c r="K523" s="234"/>
    </row>
    <row r="524" spans="2:11" x14ac:dyDescent="0.15">
      <c r="B524" s="234"/>
      <c r="C524" s="234"/>
      <c r="D524" s="234"/>
      <c r="E524" s="234"/>
      <c r="F524" s="236"/>
      <c r="G524" s="236"/>
      <c r="H524" s="234"/>
      <c r="I524" s="234"/>
      <c r="J524" s="234"/>
      <c r="K524" s="234"/>
    </row>
    <row r="525" spans="2:11" x14ac:dyDescent="0.15">
      <c r="B525" s="234"/>
      <c r="C525" s="234"/>
      <c r="D525" s="234"/>
      <c r="E525" s="234"/>
      <c r="F525" s="236"/>
      <c r="G525" s="236"/>
      <c r="H525" s="234"/>
      <c r="I525" s="234"/>
      <c r="J525" s="234"/>
      <c r="K525" s="234"/>
    </row>
    <row r="526" spans="2:11" x14ac:dyDescent="0.15">
      <c r="B526" s="234"/>
      <c r="C526" s="234"/>
      <c r="D526" s="234"/>
      <c r="E526" s="234"/>
      <c r="F526" s="236"/>
      <c r="G526" s="236"/>
      <c r="H526" s="234"/>
      <c r="I526" s="234"/>
      <c r="J526" s="234"/>
      <c r="K526" s="234"/>
    </row>
    <row r="527" spans="2:11" x14ac:dyDescent="0.15">
      <c r="B527" s="234"/>
      <c r="C527" s="234"/>
      <c r="D527" s="234"/>
      <c r="E527" s="234"/>
      <c r="F527" s="236"/>
      <c r="G527" s="236"/>
      <c r="H527" s="234"/>
      <c r="I527" s="234"/>
      <c r="J527" s="234"/>
      <c r="K527" s="234"/>
    </row>
    <row r="528" spans="2:11" x14ac:dyDescent="0.15">
      <c r="B528" s="234"/>
      <c r="C528" s="234"/>
      <c r="D528" s="234"/>
      <c r="E528" s="234"/>
      <c r="F528" s="236"/>
      <c r="G528" s="236"/>
      <c r="H528" s="234"/>
      <c r="I528" s="234"/>
      <c r="J528" s="234"/>
      <c r="K528" s="234"/>
    </row>
    <row r="529" spans="2:11" x14ac:dyDescent="0.15">
      <c r="B529" s="234"/>
      <c r="C529" s="234"/>
      <c r="D529" s="234"/>
      <c r="E529" s="234"/>
      <c r="F529" s="236"/>
      <c r="G529" s="236"/>
      <c r="H529" s="234"/>
      <c r="I529" s="234"/>
      <c r="J529" s="234"/>
      <c r="K529" s="234"/>
    </row>
    <row r="530" spans="2:11" x14ac:dyDescent="0.15">
      <c r="B530" s="234"/>
      <c r="C530" s="234"/>
      <c r="D530" s="234"/>
      <c r="E530" s="234"/>
      <c r="F530" s="236"/>
      <c r="G530" s="236"/>
      <c r="H530" s="234"/>
      <c r="I530" s="234"/>
      <c r="J530" s="234"/>
      <c r="K530" s="234"/>
    </row>
    <row r="531" spans="2:11" x14ac:dyDescent="0.15">
      <c r="B531" s="234"/>
      <c r="C531" s="234"/>
      <c r="D531" s="234"/>
      <c r="E531" s="234"/>
      <c r="F531" s="236"/>
      <c r="G531" s="236"/>
      <c r="H531" s="234"/>
      <c r="I531" s="234"/>
      <c r="J531" s="234"/>
      <c r="K531" s="234"/>
    </row>
  </sheetData>
  <mergeCells count="6">
    <mergeCell ref="P4:P5"/>
    <mergeCell ref="A4:N4"/>
    <mergeCell ref="A10:B10"/>
    <mergeCell ref="A22:B22"/>
    <mergeCell ref="A24:B24"/>
    <mergeCell ref="O4:O5"/>
  </mergeCells>
  <pageMargins left="0.75" right="0.75" top="1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4"/>
  <sheetViews>
    <sheetView workbookViewId="0">
      <selection activeCell="P9" sqref="P9"/>
    </sheetView>
  </sheetViews>
  <sheetFormatPr baseColWidth="10" defaultColWidth="11.5" defaultRowHeight="15" x14ac:dyDescent="0.2"/>
  <cols>
    <col min="1" max="1" width="18.1640625" customWidth="1"/>
  </cols>
  <sheetData>
    <row r="1" spans="1:16" x14ac:dyDescent="0.2">
      <c r="A1" s="367" t="s">
        <v>200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367" t="s">
        <v>201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x14ac:dyDescent="0.2">
      <c r="A3" s="91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755" t="s">
        <v>202</v>
      </c>
      <c r="P3" s="756" t="s">
        <v>203</v>
      </c>
    </row>
    <row r="4" spans="1:16" x14ac:dyDescent="0.2">
      <c r="A4" s="93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755"/>
      <c r="P4" s="756"/>
    </row>
    <row r="5" spans="1:16" x14ac:dyDescent="0.2">
      <c r="A5" s="94" t="s">
        <v>170</v>
      </c>
      <c r="B5" s="95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455"/>
      <c r="P5" s="96"/>
    </row>
    <row r="6" spans="1:16" x14ac:dyDescent="0.2">
      <c r="A6" s="97" t="s">
        <v>107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x14ac:dyDescent="0.2">
      <c r="A7" s="98" t="s">
        <v>204</v>
      </c>
      <c r="B7" s="99">
        <v>6012</v>
      </c>
      <c r="C7" s="100">
        <v>54.59</v>
      </c>
      <c r="D7" s="100">
        <v>96.7</v>
      </c>
      <c r="E7" s="100">
        <v>0</v>
      </c>
      <c r="F7" s="100">
        <v>417.79</v>
      </c>
      <c r="G7" s="100">
        <v>1875.95</v>
      </c>
      <c r="H7" s="100">
        <v>368.38</v>
      </c>
      <c r="I7" s="100">
        <v>1000</v>
      </c>
      <c r="J7" s="100">
        <v>500</v>
      </c>
      <c r="K7" s="100">
        <v>0</v>
      </c>
      <c r="L7" s="100">
        <v>1500</v>
      </c>
      <c r="M7" s="100">
        <v>1000</v>
      </c>
      <c r="N7" s="100">
        <v>0</v>
      </c>
      <c r="O7" s="370">
        <f>SUM(C7:N7)</f>
        <v>6813.41</v>
      </c>
      <c r="P7" s="653">
        <v>5000</v>
      </c>
    </row>
    <row r="8" spans="1:16" x14ac:dyDescent="0.2">
      <c r="A8" s="98" t="s">
        <v>205</v>
      </c>
      <c r="B8" s="101">
        <v>6020</v>
      </c>
      <c r="C8" s="100">
        <v>0</v>
      </c>
      <c r="D8" s="100">
        <v>0</v>
      </c>
      <c r="E8" s="100">
        <v>108.63</v>
      </c>
      <c r="F8" s="100">
        <v>0</v>
      </c>
      <c r="G8" s="100">
        <v>131.56</v>
      </c>
      <c r="H8" s="100">
        <v>0</v>
      </c>
      <c r="I8" s="100">
        <v>200</v>
      </c>
      <c r="J8" s="100">
        <v>200</v>
      </c>
      <c r="K8" s="100">
        <v>200</v>
      </c>
      <c r="L8" s="100">
        <v>200</v>
      </c>
      <c r="M8" s="100">
        <v>200</v>
      </c>
      <c r="N8" s="100">
        <v>200</v>
      </c>
      <c r="O8" s="370">
        <f t="shared" ref="O8:O12" si="0">SUM(C8:N8)</f>
        <v>1440.19</v>
      </c>
      <c r="P8" s="653">
        <v>4000</v>
      </c>
    </row>
    <row r="9" spans="1:16" x14ac:dyDescent="0.2">
      <c r="A9" s="98" t="s">
        <v>206</v>
      </c>
      <c r="B9" s="101">
        <v>6022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2000</v>
      </c>
      <c r="L9" s="100">
        <v>0</v>
      </c>
      <c r="M9" s="100">
        <v>0</v>
      </c>
      <c r="N9" s="100">
        <v>2000</v>
      </c>
      <c r="O9" s="370">
        <f t="shared" si="0"/>
        <v>4000</v>
      </c>
      <c r="P9" s="653">
        <v>2000</v>
      </c>
    </row>
    <row r="10" spans="1:16" x14ac:dyDescent="0.2">
      <c r="A10" s="98" t="s">
        <v>207</v>
      </c>
      <c r="B10" s="99">
        <v>6026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370">
        <f t="shared" si="0"/>
        <v>0</v>
      </c>
      <c r="P10" s="653">
        <v>3000</v>
      </c>
    </row>
    <row r="11" spans="1:16" s="455" customFormat="1" x14ac:dyDescent="0.2">
      <c r="A11" s="456" t="s">
        <v>208</v>
      </c>
      <c r="B11" s="99">
        <v>6501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2.42</v>
      </c>
      <c r="I11" s="100">
        <v>1000</v>
      </c>
      <c r="J11" s="100">
        <v>1000</v>
      </c>
      <c r="K11" s="100">
        <v>300</v>
      </c>
      <c r="L11" s="100">
        <v>1300</v>
      </c>
      <c r="M11" s="100">
        <v>1000</v>
      </c>
      <c r="N11" s="100">
        <v>300</v>
      </c>
      <c r="O11" s="370">
        <f t="shared" si="0"/>
        <v>4902.42</v>
      </c>
      <c r="P11" s="653">
        <v>1000</v>
      </c>
    </row>
    <row r="12" spans="1:16" x14ac:dyDescent="0.2">
      <c r="A12" s="98" t="s">
        <v>190</v>
      </c>
      <c r="B12" s="99">
        <v>6117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2.2400000000000002</v>
      </c>
      <c r="I12" s="100">
        <v>500</v>
      </c>
      <c r="J12" s="100">
        <v>500</v>
      </c>
      <c r="K12" s="100">
        <v>400</v>
      </c>
      <c r="L12" s="100">
        <v>500</v>
      </c>
      <c r="M12" s="100">
        <v>500</v>
      </c>
      <c r="N12" s="100">
        <v>400</v>
      </c>
      <c r="O12" s="370">
        <f t="shared" si="0"/>
        <v>2802.24</v>
      </c>
      <c r="P12" s="653">
        <v>5000</v>
      </c>
    </row>
    <row r="13" spans="1:16" x14ac:dyDescent="0.2">
      <c r="A13" s="98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370"/>
      <c r="P13" s="653"/>
    </row>
    <row r="14" spans="1:16" x14ac:dyDescent="0.2">
      <c r="A14" s="104" t="s">
        <v>209</v>
      </c>
      <c r="B14" s="104"/>
      <c r="C14" s="104">
        <f>SUM(C7:C13)</f>
        <v>54.59</v>
      </c>
      <c r="D14" s="104">
        <f t="shared" ref="D14:O14" si="1">SUM(D7:D13)</f>
        <v>96.7</v>
      </c>
      <c r="E14" s="104">
        <f t="shared" si="1"/>
        <v>108.63</v>
      </c>
      <c r="F14" s="104">
        <f t="shared" si="1"/>
        <v>417.79</v>
      </c>
      <c r="G14" s="104">
        <f t="shared" si="1"/>
        <v>2007.51</v>
      </c>
      <c r="H14" s="104">
        <f t="shared" si="1"/>
        <v>373.04</v>
      </c>
      <c r="I14" s="104">
        <f t="shared" si="1"/>
        <v>2700</v>
      </c>
      <c r="J14" s="104">
        <f t="shared" si="1"/>
        <v>2200</v>
      </c>
      <c r="K14" s="104">
        <f t="shared" si="1"/>
        <v>2900</v>
      </c>
      <c r="L14" s="104">
        <f t="shared" si="1"/>
        <v>3500</v>
      </c>
      <c r="M14" s="104">
        <f t="shared" si="1"/>
        <v>2700</v>
      </c>
      <c r="N14" s="104">
        <f t="shared" si="1"/>
        <v>2900</v>
      </c>
      <c r="O14" s="569">
        <f t="shared" si="1"/>
        <v>19958.260000000002</v>
      </c>
      <c r="P14" s="569">
        <f>SUM(P7:P13)</f>
        <v>20000</v>
      </c>
    </row>
  </sheetData>
  <mergeCells count="2">
    <mergeCell ref="O3:O4"/>
    <mergeCell ref="P3:P4"/>
  </mergeCells>
  <pageMargins left="0.75" right="0.75" top="1" bottom="1" header="0.5" footer="0.5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5"/>
  <sheetViews>
    <sheetView workbookViewId="0">
      <selection activeCell="I11" sqref="I11"/>
    </sheetView>
  </sheetViews>
  <sheetFormatPr baseColWidth="10" defaultColWidth="11.5" defaultRowHeight="15" x14ac:dyDescent="0.2"/>
  <cols>
    <col min="1" max="1" width="20.1640625" customWidth="1"/>
    <col min="15" max="15" width="11.33203125" bestFit="1" customWidth="1"/>
  </cols>
  <sheetData>
    <row r="1" spans="1:16" x14ac:dyDescent="0.2">
      <c r="A1" s="367" t="s">
        <v>210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367" t="s">
        <v>211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x14ac:dyDescent="0.2">
      <c r="A3" s="91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755" t="s">
        <v>212</v>
      </c>
      <c r="P3" s="756" t="s">
        <v>213</v>
      </c>
    </row>
    <row r="4" spans="1:16" x14ac:dyDescent="0.2">
      <c r="A4" s="93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755"/>
      <c r="P4" s="756"/>
    </row>
    <row r="5" spans="1:16" x14ac:dyDescent="0.2">
      <c r="A5" s="94" t="s">
        <v>170</v>
      </c>
      <c r="B5" s="95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455"/>
      <c r="P5" s="96"/>
    </row>
    <row r="6" spans="1:16" x14ac:dyDescent="0.2">
      <c r="A6" s="97" t="s">
        <v>107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x14ac:dyDescent="0.2">
      <c r="A7" s="98" t="s">
        <v>214</v>
      </c>
      <c r="B7" s="99">
        <v>6032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750</v>
      </c>
      <c r="L7" s="100">
        <v>0</v>
      </c>
      <c r="M7" s="100">
        <v>0</v>
      </c>
      <c r="N7" s="100">
        <v>750</v>
      </c>
      <c r="O7" s="370">
        <f>SUM(C7:N7)</f>
        <v>1500</v>
      </c>
      <c r="P7" s="653">
        <v>1500</v>
      </c>
    </row>
    <row r="8" spans="1:16" x14ac:dyDescent="0.2">
      <c r="A8" s="98" t="s">
        <v>215</v>
      </c>
      <c r="B8" s="101">
        <v>6039</v>
      </c>
      <c r="C8" s="100">
        <v>0</v>
      </c>
      <c r="D8" s="100">
        <v>0</v>
      </c>
      <c r="E8" s="100">
        <v>3749.94</v>
      </c>
      <c r="F8" s="100">
        <v>0</v>
      </c>
      <c r="G8" s="100">
        <v>0</v>
      </c>
      <c r="H8" s="100">
        <v>0</v>
      </c>
      <c r="I8" s="100">
        <v>3500</v>
      </c>
      <c r="J8" s="100">
        <v>3500</v>
      </c>
      <c r="K8" s="100">
        <v>2000</v>
      </c>
      <c r="L8" s="100">
        <v>3500</v>
      </c>
      <c r="M8" s="100">
        <v>3500</v>
      </c>
      <c r="N8" s="100">
        <v>3500</v>
      </c>
      <c r="O8" s="370">
        <f t="shared" ref="O8:O14" si="0">SUM(C8:N8)</f>
        <v>23249.940000000002</v>
      </c>
      <c r="P8" s="653">
        <v>20000</v>
      </c>
    </row>
    <row r="9" spans="1:16" x14ac:dyDescent="0.2">
      <c r="A9" s="98" t="s">
        <v>216</v>
      </c>
      <c r="B9" s="99">
        <v>6199</v>
      </c>
      <c r="C9" s="100">
        <v>0</v>
      </c>
      <c r="D9" s="100">
        <v>0</v>
      </c>
      <c r="E9" s="100">
        <v>0</v>
      </c>
      <c r="F9" s="100">
        <v>0</v>
      </c>
      <c r="G9" s="100">
        <v>2730.6</v>
      </c>
      <c r="H9" s="100">
        <v>0</v>
      </c>
      <c r="I9" s="100">
        <v>5000</v>
      </c>
      <c r="J9" s="100">
        <v>5000</v>
      </c>
      <c r="K9" s="100">
        <v>3000</v>
      </c>
      <c r="L9" s="100">
        <v>5000</v>
      </c>
      <c r="M9" s="100">
        <v>5500</v>
      </c>
      <c r="N9" s="100">
        <v>5500</v>
      </c>
      <c r="O9" s="370">
        <f t="shared" si="0"/>
        <v>31730.6</v>
      </c>
      <c r="P9" s="653">
        <v>40000</v>
      </c>
    </row>
    <row r="10" spans="1:16" x14ac:dyDescent="0.2">
      <c r="A10" s="98" t="s">
        <v>217</v>
      </c>
      <c r="B10" s="99">
        <v>6201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500</v>
      </c>
      <c r="K10" s="100">
        <v>0</v>
      </c>
      <c r="L10" s="100">
        <v>500</v>
      </c>
      <c r="M10" s="100">
        <v>500</v>
      </c>
      <c r="N10" s="100">
        <v>500</v>
      </c>
      <c r="O10" s="370">
        <f t="shared" si="0"/>
        <v>2000</v>
      </c>
      <c r="P10" s="653">
        <v>5000</v>
      </c>
    </row>
    <row r="11" spans="1:16" x14ac:dyDescent="0.2">
      <c r="A11" s="98" t="s">
        <v>218</v>
      </c>
      <c r="B11" s="99">
        <v>6209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2000</v>
      </c>
      <c r="M11" s="100">
        <v>2000</v>
      </c>
      <c r="N11" s="100">
        <v>1000</v>
      </c>
      <c r="O11" s="370">
        <f t="shared" si="0"/>
        <v>5000</v>
      </c>
      <c r="P11" s="653">
        <v>10000</v>
      </c>
    </row>
    <row r="12" spans="1:16" s="455" customFormat="1" x14ac:dyDescent="0.2">
      <c r="A12" s="98" t="s">
        <v>219</v>
      </c>
      <c r="B12" s="99">
        <v>6212</v>
      </c>
      <c r="C12" s="100">
        <v>0</v>
      </c>
      <c r="D12" s="100">
        <v>128.5</v>
      </c>
      <c r="E12" s="100">
        <v>39</v>
      </c>
      <c r="F12" s="100">
        <v>0</v>
      </c>
      <c r="G12" s="100">
        <v>0</v>
      </c>
      <c r="H12" s="100">
        <v>0</v>
      </c>
      <c r="I12" s="100">
        <v>100</v>
      </c>
      <c r="J12" s="100">
        <v>150</v>
      </c>
      <c r="K12" s="100">
        <v>0</v>
      </c>
      <c r="L12" s="100">
        <v>200</v>
      </c>
      <c r="M12" s="100">
        <v>200</v>
      </c>
      <c r="N12" s="100">
        <v>200</v>
      </c>
      <c r="O12" s="370">
        <f t="shared" si="0"/>
        <v>1017.5</v>
      </c>
      <c r="P12" s="653">
        <v>1000</v>
      </c>
    </row>
    <row r="13" spans="1:16" x14ac:dyDescent="0.2">
      <c r="A13" s="98" t="s">
        <v>220</v>
      </c>
      <c r="B13" s="99">
        <v>6221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4198</v>
      </c>
      <c r="I13" s="100">
        <v>0</v>
      </c>
      <c r="J13" s="100">
        <v>0</v>
      </c>
      <c r="K13" s="100">
        <v>0</v>
      </c>
      <c r="L13" s="100">
        <v>4500</v>
      </c>
      <c r="M13" s="100">
        <v>0</v>
      </c>
      <c r="N13" s="100">
        <v>0</v>
      </c>
      <c r="O13" s="370">
        <f t="shared" si="0"/>
        <v>8698</v>
      </c>
      <c r="P13" s="653">
        <v>9000</v>
      </c>
    </row>
    <row r="14" spans="1:16" x14ac:dyDescent="0.2">
      <c r="A14" s="98" t="s">
        <v>221</v>
      </c>
      <c r="B14" s="99">
        <v>6502</v>
      </c>
      <c r="C14" s="100">
        <v>500</v>
      </c>
      <c r="D14" s="100">
        <v>1000</v>
      </c>
      <c r="E14" s="100">
        <v>0</v>
      </c>
      <c r="F14" s="100">
        <v>1000</v>
      </c>
      <c r="G14" s="100">
        <v>1500</v>
      </c>
      <c r="H14" s="100">
        <v>0</v>
      </c>
      <c r="I14" s="100">
        <v>2000</v>
      </c>
      <c r="J14" s="100">
        <v>2000</v>
      </c>
      <c r="K14" s="100">
        <v>1000</v>
      </c>
      <c r="L14" s="100">
        <v>3000</v>
      </c>
      <c r="M14" s="100">
        <v>4000</v>
      </c>
      <c r="N14" s="100">
        <v>4000</v>
      </c>
      <c r="O14" s="370">
        <f t="shared" si="0"/>
        <v>20000</v>
      </c>
      <c r="P14" s="653">
        <v>15000</v>
      </c>
    </row>
    <row r="15" spans="1:16" x14ac:dyDescent="0.2">
      <c r="A15" s="614" t="s">
        <v>209</v>
      </c>
      <c r="B15" s="104"/>
      <c r="C15" s="104">
        <f>SUM(C7:C14)</f>
        <v>500</v>
      </c>
      <c r="D15" s="104">
        <f t="shared" ref="D15:O15" si="1">SUM(D7:D14)</f>
        <v>1128.5</v>
      </c>
      <c r="E15" s="104">
        <f t="shared" si="1"/>
        <v>3788.94</v>
      </c>
      <c r="F15" s="104">
        <f t="shared" si="1"/>
        <v>1000</v>
      </c>
      <c r="G15" s="104">
        <f t="shared" si="1"/>
        <v>4230.6000000000004</v>
      </c>
      <c r="H15" s="104">
        <f t="shared" si="1"/>
        <v>4198</v>
      </c>
      <c r="I15" s="104">
        <f t="shared" si="1"/>
        <v>10600</v>
      </c>
      <c r="J15" s="104">
        <f t="shared" si="1"/>
        <v>11150</v>
      </c>
      <c r="K15" s="104">
        <f t="shared" si="1"/>
        <v>6750</v>
      </c>
      <c r="L15" s="104">
        <f t="shared" si="1"/>
        <v>18700</v>
      </c>
      <c r="M15" s="104">
        <f t="shared" si="1"/>
        <v>15700</v>
      </c>
      <c r="N15" s="104">
        <f t="shared" si="1"/>
        <v>15450</v>
      </c>
      <c r="O15" s="569">
        <f t="shared" si="1"/>
        <v>93196.040000000008</v>
      </c>
      <c r="P15" s="569">
        <f>SUM(P7:P14)</f>
        <v>101500</v>
      </c>
    </row>
  </sheetData>
  <mergeCells count="2">
    <mergeCell ref="O3:O4"/>
    <mergeCell ref="P3:P4"/>
  </mergeCells>
  <pageMargins left="0.75" right="0.75" top="1" bottom="1" header="0.5" footer="0.5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4"/>
  <sheetViews>
    <sheetView workbookViewId="0">
      <selection activeCell="A8" sqref="A8"/>
    </sheetView>
  </sheetViews>
  <sheetFormatPr baseColWidth="10" defaultColWidth="11.5" defaultRowHeight="15" x14ac:dyDescent="0.2"/>
  <cols>
    <col min="1" max="1" width="24.5" customWidth="1"/>
  </cols>
  <sheetData>
    <row r="1" spans="1:16" x14ac:dyDescent="0.2">
      <c r="A1" s="367" t="s">
        <v>222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367" t="s">
        <v>223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x14ac:dyDescent="0.2">
      <c r="A3" s="91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755" t="s">
        <v>224</v>
      </c>
      <c r="P3" s="756" t="s">
        <v>225</v>
      </c>
    </row>
    <row r="4" spans="1:16" x14ac:dyDescent="0.2">
      <c r="A4" s="93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755"/>
      <c r="P4" s="756"/>
    </row>
    <row r="5" spans="1:16" x14ac:dyDescent="0.2">
      <c r="A5" s="94" t="s">
        <v>170</v>
      </c>
      <c r="B5" s="95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181</v>
      </c>
      <c r="M5" s="446" t="s">
        <v>182</v>
      </c>
      <c r="N5" s="446" t="s">
        <v>183</v>
      </c>
      <c r="O5" s="455"/>
      <c r="P5" s="96"/>
    </row>
    <row r="6" spans="1:16" ht="15" customHeight="1" x14ac:dyDescent="0.2">
      <c r="A6" s="97" t="s">
        <v>107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x14ac:dyDescent="0.2">
      <c r="A7" s="98" t="s">
        <v>226</v>
      </c>
      <c r="B7" s="99">
        <v>6040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2000</v>
      </c>
      <c r="L7" s="100">
        <v>0</v>
      </c>
      <c r="M7" s="100">
        <v>0</v>
      </c>
      <c r="N7" s="100">
        <v>2000</v>
      </c>
      <c r="O7" s="371">
        <f>SUM(C7:N7)</f>
        <v>4000</v>
      </c>
      <c r="P7" s="653">
        <v>4000</v>
      </c>
    </row>
    <row r="8" spans="1:16" x14ac:dyDescent="0.2">
      <c r="A8" s="98" t="s">
        <v>227</v>
      </c>
      <c r="B8" s="101">
        <v>6041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300</v>
      </c>
      <c r="I8" s="100">
        <v>0</v>
      </c>
      <c r="J8" s="100">
        <v>0</v>
      </c>
      <c r="K8" s="100">
        <v>700</v>
      </c>
      <c r="L8" s="100">
        <v>0</v>
      </c>
      <c r="M8" s="100">
        <v>0</v>
      </c>
      <c r="N8" s="100">
        <v>1000</v>
      </c>
      <c r="O8" s="371">
        <f t="shared" ref="O8:O13" si="0">SUM(C8:N8)</f>
        <v>2000</v>
      </c>
      <c r="P8" s="653">
        <v>2000</v>
      </c>
    </row>
    <row r="9" spans="1:16" x14ac:dyDescent="0.2">
      <c r="A9" s="98" t="s">
        <v>228</v>
      </c>
      <c r="B9" s="99">
        <v>6042</v>
      </c>
      <c r="C9" s="100">
        <v>472.28</v>
      </c>
      <c r="D9" s="100">
        <v>472.28</v>
      </c>
      <c r="E9" s="100">
        <v>472.22</v>
      </c>
      <c r="F9" s="100">
        <v>0</v>
      </c>
      <c r="G9" s="100">
        <v>0</v>
      </c>
      <c r="H9" s="100">
        <v>0</v>
      </c>
      <c r="I9" s="100">
        <v>1416.84</v>
      </c>
      <c r="J9" s="100">
        <v>472.28</v>
      </c>
      <c r="K9" s="100">
        <v>472.28</v>
      </c>
      <c r="L9" s="100">
        <v>472.28</v>
      </c>
      <c r="M9" s="100">
        <v>472.28</v>
      </c>
      <c r="N9" s="100">
        <v>472.28</v>
      </c>
      <c r="O9" s="371">
        <f t="shared" si="0"/>
        <v>5195.0199999999986</v>
      </c>
      <c r="P9" s="653">
        <v>5880</v>
      </c>
    </row>
    <row r="10" spans="1:16" x14ac:dyDescent="0.2">
      <c r="A10" s="98" t="s">
        <v>229</v>
      </c>
      <c r="B10" s="99">
        <v>6043</v>
      </c>
      <c r="C10" s="100">
        <v>0</v>
      </c>
      <c r="D10" s="100">
        <v>0</v>
      </c>
      <c r="E10" s="100">
        <v>0</v>
      </c>
      <c r="F10" s="100">
        <v>0</v>
      </c>
      <c r="G10" s="100">
        <v>283.36</v>
      </c>
      <c r="H10" s="100">
        <v>630</v>
      </c>
      <c r="I10" s="100">
        <v>0</v>
      </c>
      <c r="J10" s="100">
        <v>0</v>
      </c>
      <c r="K10" s="100">
        <v>0</v>
      </c>
      <c r="L10" s="100">
        <v>500</v>
      </c>
      <c r="M10" s="100">
        <v>0</v>
      </c>
      <c r="N10" s="100">
        <v>0</v>
      </c>
      <c r="O10" s="371">
        <f t="shared" si="0"/>
        <v>1413.3600000000001</v>
      </c>
      <c r="P10" s="653">
        <v>1000</v>
      </c>
    </row>
    <row r="11" spans="1:16" x14ac:dyDescent="0.2">
      <c r="A11" s="98" t="s">
        <v>230</v>
      </c>
      <c r="B11" s="99">
        <v>6133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10400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371">
        <f t="shared" si="0"/>
        <v>10400</v>
      </c>
      <c r="P11" s="504">
        <v>11000</v>
      </c>
    </row>
    <row r="12" spans="1:16" x14ac:dyDescent="0.2">
      <c r="A12" s="98" t="s">
        <v>231</v>
      </c>
      <c r="B12" s="99">
        <v>6135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167.92</v>
      </c>
      <c r="I12" s="100">
        <v>0</v>
      </c>
      <c r="J12" s="100">
        <v>0</v>
      </c>
      <c r="K12" s="100">
        <v>0</v>
      </c>
      <c r="L12" s="100">
        <v>300</v>
      </c>
      <c r="M12" s="100">
        <v>0</v>
      </c>
      <c r="N12" s="100">
        <v>0</v>
      </c>
      <c r="O12" s="371">
        <f t="shared" si="0"/>
        <v>467.91999999999996</v>
      </c>
      <c r="P12" s="653">
        <v>500</v>
      </c>
    </row>
    <row r="13" spans="1:16" x14ac:dyDescent="0.2">
      <c r="A13" s="98" t="s">
        <v>232</v>
      </c>
      <c r="B13" s="99">
        <v>6325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3400</v>
      </c>
      <c r="O13" s="371">
        <f t="shared" si="0"/>
        <v>3400</v>
      </c>
      <c r="P13" s="653">
        <v>3400</v>
      </c>
    </row>
    <row r="14" spans="1:16" x14ac:dyDescent="0.2">
      <c r="A14" s="614" t="s">
        <v>209</v>
      </c>
      <c r="B14" s="104"/>
      <c r="C14" s="104">
        <f>SUM(C7:C13)</f>
        <v>472.28</v>
      </c>
      <c r="D14" s="104">
        <f t="shared" ref="D14:O14" si="1">SUM(D7:D13)</f>
        <v>472.28</v>
      </c>
      <c r="E14" s="104">
        <f t="shared" si="1"/>
        <v>472.22</v>
      </c>
      <c r="F14" s="104">
        <f t="shared" si="1"/>
        <v>0</v>
      </c>
      <c r="G14" s="104">
        <f t="shared" si="1"/>
        <v>283.36</v>
      </c>
      <c r="H14" s="104">
        <f t="shared" si="1"/>
        <v>1097.92</v>
      </c>
      <c r="I14" s="104">
        <f t="shared" si="1"/>
        <v>11816.84</v>
      </c>
      <c r="J14" s="104">
        <f t="shared" si="1"/>
        <v>472.28</v>
      </c>
      <c r="K14" s="104">
        <f t="shared" si="1"/>
        <v>3172.2799999999997</v>
      </c>
      <c r="L14" s="104">
        <f t="shared" si="1"/>
        <v>1272.28</v>
      </c>
      <c r="M14" s="104">
        <f t="shared" si="1"/>
        <v>472.28</v>
      </c>
      <c r="N14" s="104">
        <f t="shared" si="1"/>
        <v>6872.28</v>
      </c>
      <c r="O14" s="105">
        <f t="shared" si="1"/>
        <v>26876.299999999996</v>
      </c>
      <c r="P14" s="105">
        <f>SUM(P7:P13)</f>
        <v>27780</v>
      </c>
    </row>
  </sheetData>
  <mergeCells count="2">
    <mergeCell ref="O3:O4"/>
    <mergeCell ref="P3:P4"/>
  </mergeCells>
  <pageMargins left="0.75" right="0.75" top="1" bottom="1" header="0.5" footer="0.5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3"/>
  <sheetViews>
    <sheetView workbookViewId="0">
      <selection activeCell="N20" sqref="N20"/>
    </sheetView>
  </sheetViews>
  <sheetFormatPr baseColWidth="10" defaultColWidth="8.83203125" defaultRowHeight="15" x14ac:dyDescent="0.2"/>
  <cols>
    <col min="1" max="1" width="27.83203125" customWidth="1"/>
    <col min="2" max="2" width="8.6640625" customWidth="1"/>
    <col min="3" max="16" width="13.33203125" customWidth="1"/>
  </cols>
  <sheetData>
    <row r="1" spans="1:16" x14ac:dyDescent="0.2">
      <c r="A1" s="654" t="s">
        <v>233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654" t="s">
        <v>234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ht="30" x14ac:dyDescent="0.2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627" t="s">
        <v>235</v>
      </c>
      <c r="P4" s="625" t="s">
        <v>213</v>
      </c>
    </row>
    <row r="5" spans="1:16" x14ac:dyDescent="0.2">
      <c r="A5" s="116" t="s">
        <v>170</v>
      </c>
      <c r="B5" s="11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236</v>
      </c>
      <c r="M5" s="446" t="s">
        <v>182</v>
      </c>
      <c r="N5" s="446" t="s">
        <v>183</v>
      </c>
      <c r="O5" s="96" t="s">
        <v>237</v>
      </c>
      <c r="P5" s="96" t="s">
        <v>238</v>
      </c>
    </row>
    <row r="6" spans="1:16" x14ac:dyDescent="0.2">
      <c r="A6" s="118" t="s">
        <v>107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119"/>
    </row>
    <row r="7" spans="1:16" x14ac:dyDescent="0.2">
      <c r="A7" s="98" t="s">
        <v>239</v>
      </c>
      <c r="B7" s="442">
        <v>6003</v>
      </c>
      <c r="C7" s="368">
        <v>1243.31</v>
      </c>
      <c r="D7" s="368">
        <v>40.22</v>
      </c>
      <c r="E7" s="368">
        <v>0</v>
      </c>
      <c r="F7" s="368">
        <v>0</v>
      </c>
      <c r="G7" s="368">
        <v>235</v>
      </c>
      <c r="H7" s="368">
        <v>1119.3599999999999</v>
      </c>
      <c r="I7" s="368">
        <v>1410</v>
      </c>
      <c r="J7" s="368">
        <v>1410</v>
      </c>
      <c r="K7" s="368">
        <v>1057.5</v>
      </c>
      <c r="L7" s="368">
        <v>1762.5</v>
      </c>
      <c r="M7" s="368">
        <v>1410</v>
      </c>
      <c r="N7" s="368">
        <v>1410</v>
      </c>
      <c r="O7" s="653">
        <f>SUM(C7:N7)</f>
        <v>11097.89</v>
      </c>
      <c r="P7" s="653">
        <v>12161.25</v>
      </c>
    </row>
    <row r="8" spans="1:16" s="455" customFormat="1" x14ac:dyDescent="0.2">
      <c r="A8" s="98" t="s">
        <v>240</v>
      </c>
      <c r="B8" s="442">
        <v>6006</v>
      </c>
      <c r="C8" s="368">
        <v>0</v>
      </c>
      <c r="D8" s="368">
        <v>0</v>
      </c>
      <c r="E8" s="368">
        <v>0</v>
      </c>
      <c r="F8" s="368">
        <v>0</v>
      </c>
      <c r="G8" s="368">
        <v>0</v>
      </c>
      <c r="H8" s="368">
        <v>0</v>
      </c>
      <c r="I8" s="368">
        <v>400</v>
      </c>
      <c r="J8" s="368">
        <v>0</v>
      </c>
      <c r="K8" s="368">
        <v>800</v>
      </c>
      <c r="L8" s="368">
        <v>0</v>
      </c>
      <c r="M8" s="368">
        <v>0</v>
      </c>
      <c r="N8" s="368">
        <v>800</v>
      </c>
      <c r="O8" s="653">
        <v>2000</v>
      </c>
      <c r="P8" s="653">
        <v>0</v>
      </c>
    </row>
    <row r="9" spans="1:16" x14ac:dyDescent="0.2">
      <c r="A9" s="98" t="s">
        <v>241</v>
      </c>
      <c r="B9" s="442">
        <v>6105</v>
      </c>
      <c r="C9" s="368">
        <v>0</v>
      </c>
      <c r="D9" s="368">
        <v>0</v>
      </c>
      <c r="E9" s="368">
        <v>0</v>
      </c>
      <c r="F9" s="368">
        <v>0</v>
      </c>
      <c r="G9" s="368">
        <v>0</v>
      </c>
      <c r="H9" s="368">
        <v>0</v>
      </c>
      <c r="I9" s="368">
        <v>0</v>
      </c>
      <c r="J9" s="368">
        <v>0</v>
      </c>
      <c r="K9" s="368">
        <v>250</v>
      </c>
      <c r="L9" s="368">
        <v>0</v>
      </c>
      <c r="M9" s="368">
        <v>0</v>
      </c>
      <c r="N9" s="368">
        <v>0</v>
      </c>
      <c r="O9" s="653">
        <f t="shared" ref="O9:O13" si="0">SUM(C9:N9)</f>
        <v>250</v>
      </c>
      <c r="P9" s="455">
        <v>250</v>
      </c>
    </row>
    <row r="10" spans="1:16" x14ac:dyDescent="0.2">
      <c r="A10" s="98" t="s">
        <v>242</v>
      </c>
      <c r="B10" s="442">
        <v>6109</v>
      </c>
      <c r="C10" s="368">
        <v>0</v>
      </c>
      <c r="D10" s="368">
        <v>0</v>
      </c>
      <c r="E10" s="368">
        <v>0</v>
      </c>
      <c r="F10" s="368">
        <v>0</v>
      </c>
      <c r="G10" s="368">
        <v>50</v>
      </c>
      <c r="H10" s="368">
        <v>0</v>
      </c>
      <c r="I10" s="368">
        <v>80</v>
      </c>
      <c r="J10" s="368">
        <v>80</v>
      </c>
      <c r="K10" s="368">
        <v>80</v>
      </c>
      <c r="L10" s="368">
        <v>80</v>
      </c>
      <c r="M10" s="368">
        <v>80</v>
      </c>
      <c r="N10" s="368">
        <v>80</v>
      </c>
      <c r="O10" s="653">
        <f t="shared" si="0"/>
        <v>530</v>
      </c>
      <c r="P10" s="653">
        <v>530</v>
      </c>
    </row>
    <row r="11" spans="1:16" x14ac:dyDescent="0.2">
      <c r="A11" s="98" t="s">
        <v>243</v>
      </c>
      <c r="B11" s="442">
        <v>6117</v>
      </c>
      <c r="C11" s="368">
        <v>0</v>
      </c>
      <c r="D11" s="368">
        <v>0</v>
      </c>
      <c r="E11" s="368">
        <v>0</v>
      </c>
      <c r="F11" s="368">
        <v>0</v>
      </c>
      <c r="G11" s="368">
        <v>10</v>
      </c>
      <c r="H11" s="368">
        <v>0</v>
      </c>
      <c r="I11" s="368">
        <v>10</v>
      </c>
      <c r="J11" s="368">
        <v>10</v>
      </c>
      <c r="K11" s="368">
        <v>60</v>
      </c>
      <c r="L11" s="368">
        <v>10</v>
      </c>
      <c r="M11" s="368">
        <v>10</v>
      </c>
      <c r="N11" s="368">
        <v>10</v>
      </c>
      <c r="O11" s="653">
        <f t="shared" si="0"/>
        <v>120</v>
      </c>
      <c r="P11" s="653">
        <v>120</v>
      </c>
    </row>
    <row r="12" spans="1:16" x14ac:dyDescent="0.2">
      <c r="A12" s="456" t="s">
        <v>191</v>
      </c>
      <c r="B12" s="442">
        <v>6122</v>
      </c>
      <c r="C12" s="369">
        <v>22.69</v>
      </c>
      <c r="D12" s="369">
        <v>22.69</v>
      </c>
      <c r="E12" s="369">
        <v>24.78</v>
      </c>
      <c r="F12" s="369">
        <v>24.78</v>
      </c>
      <c r="G12" s="369">
        <v>34</v>
      </c>
      <c r="H12" s="369">
        <v>24.78</v>
      </c>
      <c r="I12" s="369">
        <v>34</v>
      </c>
      <c r="J12" s="369">
        <v>34</v>
      </c>
      <c r="K12" s="369">
        <v>34</v>
      </c>
      <c r="L12" s="369">
        <v>34</v>
      </c>
      <c r="M12" s="369">
        <v>34</v>
      </c>
      <c r="N12" s="369">
        <v>34</v>
      </c>
      <c r="O12" s="504">
        <f t="shared" si="0"/>
        <v>357.72</v>
      </c>
      <c r="P12" s="653">
        <v>408</v>
      </c>
    </row>
    <row r="13" spans="1:16" x14ac:dyDescent="0.2">
      <c r="A13" s="98" t="s">
        <v>244</v>
      </c>
      <c r="B13" s="442">
        <v>6228</v>
      </c>
      <c r="C13" s="368">
        <v>97.73</v>
      </c>
      <c r="D13" s="368">
        <v>97.74</v>
      </c>
      <c r="E13" s="368">
        <v>99.84</v>
      </c>
      <c r="F13" s="368">
        <v>103.08</v>
      </c>
      <c r="G13" s="368">
        <v>20</v>
      </c>
      <c r="H13" s="368">
        <v>103.08</v>
      </c>
      <c r="I13" s="368">
        <v>0</v>
      </c>
      <c r="J13" s="368">
        <v>0</v>
      </c>
      <c r="K13" s="368">
        <v>0</v>
      </c>
      <c r="L13" s="368">
        <v>0</v>
      </c>
      <c r="M13" s="368">
        <v>0</v>
      </c>
      <c r="N13" s="368">
        <v>0</v>
      </c>
      <c r="O13" s="653">
        <f t="shared" si="0"/>
        <v>521.47</v>
      </c>
      <c r="P13" s="653">
        <v>240</v>
      </c>
    </row>
    <row r="14" spans="1:16" x14ac:dyDescent="0.2">
      <c r="A14" s="615" t="s">
        <v>209</v>
      </c>
      <c r="B14" s="120"/>
      <c r="C14" s="120">
        <f>SUM(C7:C13)</f>
        <v>1363.73</v>
      </c>
      <c r="D14" s="120">
        <f t="shared" ref="D14:H14" si="1">SUM(D7:D13)</f>
        <v>160.64999999999998</v>
      </c>
      <c r="E14" s="120">
        <f t="shared" si="1"/>
        <v>124.62</v>
      </c>
      <c r="F14" s="120">
        <f t="shared" si="1"/>
        <v>127.86</v>
      </c>
      <c r="G14" s="120">
        <f t="shared" si="1"/>
        <v>349</v>
      </c>
      <c r="H14" s="120">
        <f t="shared" si="1"/>
        <v>1247.2199999999998</v>
      </c>
      <c r="I14" s="120">
        <f t="shared" ref="I14:P14" si="2">SUM(I7:I13)</f>
        <v>1934</v>
      </c>
      <c r="J14" s="120">
        <f t="shared" si="2"/>
        <v>1534</v>
      </c>
      <c r="K14" s="120">
        <f t="shared" si="2"/>
        <v>2281.5</v>
      </c>
      <c r="L14" s="120">
        <f t="shared" si="2"/>
        <v>1886.5</v>
      </c>
      <c r="M14" s="120">
        <f t="shared" si="2"/>
        <v>1534</v>
      </c>
      <c r="N14" s="120">
        <f t="shared" si="2"/>
        <v>2334</v>
      </c>
      <c r="O14" s="121">
        <f t="shared" si="2"/>
        <v>14877.079999999998</v>
      </c>
      <c r="P14" s="121">
        <f t="shared" si="2"/>
        <v>13709.25</v>
      </c>
    </row>
    <row r="18" spans="2:8" x14ac:dyDescent="0.2">
      <c r="B18" s="122"/>
      <c r="C18" s="113"/>
      <c r="D18" s="123"/>
      <c r="E18" s="123"/>
      <c r="F18" s="123"/>
      <c r="G18" s="123"/>
      <c r="H18" s="44"/>
    </row>
    <row r="19" spans="2:8" x14ac:dyDescent="0.2">
      <c r="B19" s="122"/>
      <c r="C19" s="113"/>
      <c r="D19" s="123"/>
      <c r="E19" s="123"/>
      <c r="F19" s="123"/>
      <c r="G19" s="123"/>
      <c r="H19" s="44"/>
    </row>
    <row r="20" spans="2:8" x14ac:dyDescent="0.2">
      <c r="B20" s="122"/>
      <c r="C20" s="113"/>
      <c r="D20" s="123"/>
      <c r="E20" s="123"/>
      <c r="F20" s="123"/>
      <c r="G20" s="123"/>
      <c r="H20" s="44"/>
    </row>
    <row r="21" spans="2:8" x14ac:dyDescent="0.2">
      <c r="B21" s="122"/>
      <c r="C21" s="113"/>
      <c r="D21" s="123"/>
      <c r="E21" s="123"/>
      <c r="F21" s="123"/>
      <c r="G21" s="123"/>
      <c r="H21" s="44"/>
    </row>
    <row r="22" spans="2:8" x14ac:dyDescent="0.2">
      <c r="B22" s="122"/>
      <c r="C22" s="113"/>
      <c r="D22" s="123"/>
      <c r="E22" s="122"/>
      <c r="F22" s="123"/>
      <c r="G22" s="123"/>
      <c r="H22" s="44"/>
    </row>
    <row r="23" spans="2:8" x14ac:dyDescent="0.2">
      <c r="B23" s="122"/>
      <c r="C23" s="113"/>
      <c r="D23" s="123"/>
      <c r="E23" s="123"/>
      <c r="F23" s="123"/>
      <c r="G23" s="123"/>
      <c r="H23" s="44"/>
    </row>
  </sheetData>
  <pageMargins left="0.7" right="0.7" top="0.75" bottom="0.75" header="0.3" footer="0.3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"/>
  <sheetViews>
    <sheetView topLeftCell="A3" zoomScale="112" zoomScaleNormal="85" zoomScalePageLayoutView="85" workbookViewId="0">
      <selection activeCell="A8" sqref="A8:B8"/>
    </sheetView>
  </sheetViews>
  <sheetFormatPr baseColWidth="10" defaultColWidth="8.83203125" defaultRowHeight="15" x14ac:dyDescent="0.2"/>
  <cols>
    <col min="1" max="1" width="27.83203125" customWidth="1"/>
    <col min="2" max="2" width="8.6640625" customWidth="1"/>
    <col min="3" max="16" width="13.33203125" customWidth="1"/>
  </cols>
  <sheetData>
    <row r="1" spans="1:16" x14ac:dyDescent="0.2">
      <c r="A1" s="654" t="s">
        <v>245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x14ac:dyDescent="0.2">
      <c r="A2" s="654" t="s">
        <v>246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4" spans="1:16" x14ac:dyDescent="0.2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114"/>
    </row>
    <row r="5" spans="1:16" ht="23" x14ac:dyDescent="0.2">
      <c r="A5" s="116" t="s">
        <v>170</v>
      </c>
      <c r="B5" s="117" t="s">
        <v>171</v>
      </c>
      <c r="C5" s="446" t="s">
        <v>172</v>
      </c>
      <c r="D5" s="446" t="s">
        <v>173</v>
      </c>
      <c r="E5" s="446" t="s">
        <v>174</v>
      </c>
      <c r="F5" s="446" t="s">
        <v>175</v>
      </c>
      <c r="G5" s="446" t="s">
        <v>176</v>
      </c>
      <c r="H5" s="446" t="s">
        <v>177</v>
      </c>
      <c r="I5" s="446" t="s">
        <v>178</v>
      </c>
      <c r="J5" s="446" t="s">
        <v>179</v>
      </c>
      <c r="K5" s="446" t="s">
        <v>180</v>
      </c>
      <c r="L5" s="446" t="s">
        <v>236</v>
      </c>
      <c r="M5" s="446" t="s">
        <v>182</v>
      </c>
      <c r="N5" s="446" t="s">
        <v>183</v>
      </c>
      <c r="O5" s="505" t="s">
        <v>224</v>
      </c>
      <c r="P5" s="505" t="s">
        <v>247</v>
      </c>
    </row>
    <row r="6" spans="1:16" x14ac:dyDescent="0.2">
      <c r="A6" s="118" t="s">
        <v>107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119"/>
    </row>
    <row r="7" spans="1:16" x14ac:dyDescent="0.2">
      <c r="A7" s="98" t="s">
        <v>248</v>
      </c>
      <c r="B7" s="442">
        <v>6004</v>
      </c>
      <c r="C7" s="100">
        <v>2874.52</v>
      </c>
      <c r="D7" s="100">
        <v>6461.59</v>
      </c>
      <c r="E7" s="100">
        <v>2875.26</v>
      </c>
      <c r="F7" s="100">
        <v>2875.26</v>
      </c>
      <c r="G7" s="100">
        <v>2875.26</v>
      </c>
      <c r="H7" s="100">
        <v>2875.26</v>
      </c>
      <c r="I7" s="100">
        <v>2875.26</v>
      </c>
      <c r="J7" s="100">
        <v>2875.26</v>
      </c>
      <c r="K7" s="100">
        <v>2875.26</v>
      </c>
      <c r="L7" s="100">
        <v>2910.79</v>
      </c>
      <c r="M7" s="100">
        <v>2910.79</v>
      </c>
      <c r="N7" s="100">
        <v>2910.79</v>
      </c>
      <c r="O7" s="653">
        <f>SUM(C7:N7)</f>
        <v>38195.30000000001</v>
      </c>
      <c r="P7" s="653">
        <v>38342.65</v>
      </c>
    </row>
    <row r="8" spans="1:16" x14ac:dyDescent="0.2">
      <c r="A8" s="98" t="s">
        <v>240</v>
      </c>
      <c r="B8" s="442">
        <v>6006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1000</v>
      </c>
      <c r="L8" s="100">
        <v>0</v>
      </c>
      <c r="M8" s="100">
        <v>0</v>
      </c>
      <c r="N8" s="100">
        <v>1000</v>
      </c>
      <c r="O8" s="653">
        <f t="shared" ref="O8:O14" si="0">SUM(C8:N8)</f>
        <v>2000</v>
      </c>
      <c r="P8" s="653">
        <v>2000</v>
      </c>
    </row>
    <row r="9" spans="1:16" x14ac:dyDescent="0.2">
      <c r="A9" s="98" t="s">
        <v>241</v>
      </c>
      <c r="B9" s="442">
        <v>6105</v>
      </c>
      <c r="C9" s="100">
        <v>0</v>
      </c>
      <c r="D9" s="100">
        <v>0</v>
      </c>
      <c r="E9" s="100">
        <v>12</v>
      </c>
      <c r="F9" s="100">
        <v>195.39</v>
      </c>
      <c r="G9" s="100">
        <v>18.149999999999999</v>
      </c>
      <c r="H9" s="100">
        <v>19.66</v>
      </c>
      <c r="I9" s="100">
        <v>10</v>
      </c>
      <c r="J9" s="100">
        <v>10</v>
      </c>
      <c r="K9" s="100">
        <v>10</v>
      </c>
      <c r="L9" s="100">
        <v>10</v>
      </c>
      <c r="M9" s="100">
        <v>10</v>
      </c>
      <c r="N9" s="100">
        <v>10</v>
      </c>
      <c r="O9" s="653">
        <f t="shared" si="0"/>
        <v>305.2</v>
      </c>
      <c r="P9" s="653">
        <v>120</v>
      </c>
    </row>
    <row r="10" spans="1:16" x14ac:dyDescent="0.2">
      <c r="A10" s="98" t="s">
        <v>242</v>
      </c>
      <c r="B10" s="442">
        <v>6109</v>
      </c>
      <c r="C10" s="100">
        <v>0</v>
      </c>
      <c r="D10" s="100">
        <v>0</v>
      </c>
      <c r="E10" s="100">
        <v>148.66</v>
      </c>
      <c r="F10" s="100">
        <v>0</v>
      </c>
      <c r="G10" s="100">
        <v>2.02</v>
      </c>
      <c r="H10" s="100">
        <v>0</v>
      </c>
      <c r="I10" s="100">
        <v>15</v>
      </c>
      <c r="J10" s="100">
        <v>15</v>
      </c>
      <c r="K10" s="100">
        <v>15</v>
      </c>
      <c r="L10" s="100">
        <v>15</v>
      </c>
      <c r="M10" s="100">
        <v>15</v>
      </c>
      <c r="N10" s="100">
        <v>15</v>
      </c>
      <c r="O10" s="653">
        <f t="shared" si="0"/>
        <v>240.68</v>
      </c>
      <c r="P10" s="653">
        <v>180</v>
      </c>
    </row>
    <row r="11" spans="1:16" x14ac:dyDescent="0.2">
      <c r="A11" s="98" t="s">
        <v>190</v>
      </c>
      <c r="B11" s="442">
        <v>6117</v>
      </c>
      <c r="C11" s="100">
        <v>1.03</v>
      </c>
      <c r="D11" s="100">
        <v>7.77</v>
      </c>
      <c r="E11" s="100">
        <v>14.03</v>
      </c>
      <c r="F11" s="100">
        <v>11.97</v>
      </c>
      <c r="G11" s="100">
        <v>5.81</v>
      </c>
      <c r="H11" s="100">
        <v>5.6</v>
      </c>
      <c r="I11" s="100">
        <v>35</v>
      </c>
      <c r="J11" s="100">
        <v>35</v>
      </c>
      <c r="K11" s="100">
        <v>35</v>
      </c>
      <c r="L11" s="100">
        <v>35</v>
      </c>
      <c r="M11" s="100">
        <v>35</v>
      </c>
      <c r="N11" s="100">
        <v>35</v>
      </c>
      <c r="O11" s="653">
        <f t="shared" si="0"/>
        <v>256.21000000000004</v>
      </c>
      <c r="P11" s="504">
        <v>420</v>
      </c>
    </row>
    <row r="12" spans="1:16" x14ac:dyDescent="0.2">
      <c r="A12" s="456" t="s">
        <v>191</v>
      </c>
      <c r="B12" s="442">
        <v>6122</v>
      </c>
      <c r="C12" s="103">
        <v>135.1</v>
      </c>
      <c r="D12" s="103">
        <v>31.08</v>
      </c>
      <c r="E12" s="103">
        <v>113.18</v>
      </c>
      <c r="F12" s="103">
        <v>113.45</v>
      </c>
      <c r="G12" s="103">
        <v>198.43</v>
      </c>
      <c r="H12" s="103">
        <v>33.19</v>
      </c>
      <c r="I12" s="103">
        <v>120</v>
      </c>
      <c r="J12" s="103">
        <v>120</v>
      </c>
      <c r="K12" s="103">
        <v>120</v>
      </c>
      <c r="L12" s="103">
        <v>120</v>
      </c>
      <c r="M12" s="103">
        <v>120</v>
      </c>
      <c r="N12" s="103">
        <v>120</v>
      </c>
      <c r="O12" s="504">
        <f t="shared" si="0"/>
        <v>1344.43</v>
      </c>
      <c r="P12" s="653">
        <v>1440</v>
      </c>
    </row>
    <row r="13" spans="1:16" x14ac:dyDescent="0.2">
      <c r="A13" s="98" t="s">
        <v>249</v>
      </c>
      <c r="B13" s="442">
        <v>6179</v>
      </c>
      <c r="C13" s="100">
        <v>0</v>
      </c>
      <c r="D13" s="100">
        <v>0</v>
      </c>
      <c r="E13" s="100">
        <v>216.5</v>
      </c>
      <c r="F13" s="100">
        <v>1151.49</v>
      </c>
      <c r="G13" s="100">
        <v>124.35</v>
      </c>
      <c r="H13" s="100">
        <v>0</v>
      </c>
      <c r="I13" s="100">
        <v>0</v>
      </c>
      <c r="J13" s="100">
        <v>900</v>
      </c>
      <c r="K13" s="100">
        <v>0</v>
      </c>
      <c r="L13" s="100">
        <v>0</v>
      </c>
      <c r="M13" s="100">
        <v>500</v>
      </c>
      <c r="N13" s="100">
        <v>0</v>
      </c>
      <c r="O13" s="653">
        <f t="shared" si="0"/>
        <v>2892.34</v>
      </c>
      <c r="P13" s="653">
        <v>3000</v>
      </c>
    </row>
    <row r="14" spans="1:16" x14ac:dyDescent="0.2">
      <c r="A14" s="98" t="s">
        <v>208</v>
      </c>
      <c r="B14" s="442">
        <v>6206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39.89</v>
      </c>
      <c r="I14" s="100">
        <v>0</v>
      </c>
      <c r="J14" s="100">
        <v>250</v>
      </c>
      <c r="K14" s="100">
        <v>0</v>
      </c>
      <c r="L14" s="100">
        <v>250</v>
      </c>
      <c r="M14" s="100">
        <v>0</v>
      </c>
      <c r="N14" s="100">
        <v>0</v>
      </c>
      <c r="O14" s="653">
        <f t="shared" si="0"/>
        <v>539.89</v>
      </c>
      <c r="P14" s="504">
        <v>1000</v>
      </c>
    </row>
    <row r="15" spans="1:16" s="455" customFormat="1" x14ac:dyDescent="0.2">
      <c r="A15" s="98"/>
      <c r="B15" s="442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653"/>
      <c r="P15" s="504"/>
    </row>
    <row r="16" spans="1:16" ht="16" x14ac:dyDescent="0.2">
      <c r="A16" s="615" t="s">
        <v>209</v>
      </c>
      <c r="B16" s="120"/>
      <c r="C16" s="120">
        <f>SUM(C7:C14)</f>
        <v>3010.65</v>
      </c>
      <c r="D16" s="120">
        <f t="shared" ref="D16:N16" si="1">SUM(D7:D14)</f>
        <v>6500.4400000000005</v>
      </c>
      <c r="E16" s="120">
        <f t="shared" si="1"/>
        <v>3379.63</v>
      </c>
      <c r="F16" s="120">
        <f t="shared" si="1"/>
        <v>4347.5599999999995</v>
      </c>
      <c r="G16" s="120">
        <f t="shared" si="1"/>
        <v>3224.02</v>
      </c>
      <c r="H16" s="120">
        <f t="shared" si="1"/>
        <v>2973.6</v>
      </c>
      <c r="I16" s="120">
        <f t="shared" si="1"/>
        <v>3055.26</v>
      </c>
      <c r="J16" s="120">
        <f t="shared" si="1"/>
        <v>4205.26</v>
      </c>
      <c r="K16" s="120">
        <f t="shared" si="1"/>
        <v>4055.26</v>
      </c>
      <c r="L16" s="120">
        <f t="shared" si="1"/>
        <v>3340.79</v>
      </c>
      <c r="M16" s="120">
        <f t="shared" si="1"/>
        <v>3590.79</v>
      </c>
      <c r="N16" s="120">
        <f t="shared" si="1"/>
        <v>4090.79</v>
      </c>
      <c r="O16" s="570">
        <f>SUM(O7:O14)</f>
        <v>45774.05</v>
      </c>
      <c r="P16" s="571">
        <f>SUM(P7:P15)</f>
        <v>46502.65</v>
      </c>
    </row>
    <row r="20" spans="2:15" x14ac:dyDescent="0.2">
      <c r="B20" s="122"/>
      <c r="C20" s="113"/>
      <c r="D20" s="123"/>
      <c r="E20" s="123"/>
      <c r="F20" s="123"/>
      <c r="G20" s="123"/>
      <c r="H20" s="44"/>
      <c r="I20" s="455"/>
      <c r="J20" s="455"/>
      <c r="K20" s="455"/>
      <c r="L20" s="455"/>
      <c r="M20" s="455"/>
      <c r="N20" s="455"/>
      <c r="O20" s="653"/>
    </row>
    <row r="21" spans="2:15" x14ac:dyDescent="0.2">
      <c r="B21" s="122"/>
      <c r="C21" s="113"/>
      <c r="D21" s="123"/>
      <c r="E21" s="123"/>
      <c r="F21" s="123"/>
      <c r="G21" s="123"/>
      <c r="H21" s="44"/>
      <c r="I21" s="455"/>
      <c r="J21" s="455"/>
      <c r="K21" s="455"/>
      <c r="L21" s="455"/>
      <c r="M21" s="455"/>
      <c r="N21" s="455"/>
      <c r="O21" s="477"/>
    </row>
    <row r="22" spans="2:15" x14ac:dyDescent="0.2">
      <c r="B22" s="122"/>
      <c r="C22" s="113"/>
      <c r="D22" s="123"/>
      <c r="E22" s="123"/>
      <c r="F22" s="123"/>
      <c r="G22" s="123"/>
      <c r="H22" s="44"/>
      <c r="I22" s="455"/>
      <c r="J22" s="455"/>
      <c r="K22" s="455"/>
      <c r="L22" s="455"/>
      <c r="M22" s="455"/>
      <c r="N22" s="455"/>
      <c r="O22" s="455"/>
    </row>
    <row r="23" spans="2:15" x14ac:dyDescent="0.2">
      <c r="B23" s="122"/>
      <c r="C23" s="113"/>
      <c r="D23" s="123"/>
      <c r="E23" s="123"/>
      <c r="F23" s="123"/>
      <c r="G23" s="123"/>
      <c r="H23" s="44"/>
      <c r="I23" s="455"/>
      <c r="J23" s="455"/>
      <c r="K23" s="455"/>
      <c r="L23" s="455"/>
      <c r="M23" s="455"/>
      <c r="N23" s="455"/>
      <c r="O23" s="455"/>
    </row>
    <row r="24" spans="2:15" x14ac:dyDescent="0.2">
      <c r="B24" s="122"/>
      <c r="C24" s="113"/>
      <c r="D24" s="123"/>
      <c r="E24" s="122"/>
      <c r="F24" s="123"/>
      <c r="G24" s="123"/>
      <c r="H24" s="44"/>
      <c r="I24" s="455"/>
      <c r="J24" s="455"/>
      <c r="K24" s="455"/>
      <c r="L24" s="455"/>
      <c r="M24" s="455"/>
      <c r="N24" s="455"/>
      <c r="O24" s="455"/>
    </row>
    <row r="25" spans="2:15" x14ac:dyDescent="0.2">
      <c r="B25" s="122"/>
      <c r="C25" s="113"/>
      <c r="D25" s="123"/>
      <c r="E25" s="123"/>
      <c r="F25" s="123"/>
      <c r="G25" s="123"/>
      <c r="H25" s="44"/>
      <c r="I25" s="455"/>
      <c r="J25" s="455"/>
      <c r="K25" s="455"/>
      <c r="L25" s="455"/>
      <c r="M25" s="455"/>
      <c r="N25" s="455"/>
      <c r="O25" s="455"/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Exec summary</vt:lpstr>
      <vt:lpstr>Student Fee Breakdown</vt:lpstr>
      <vt:lpstr> Summary</vt:lpstr>
      <vt:lpstr>Dept 110</vt:lpstr>
      <vt:lpstr>Dept 111</vt:lpstr>
      <vt:lpstr>Dept 112</vt:lpstr>
      <vt:lpstr>Dept 113</vt:lpstr>
      <vt:lpstr>Dept 115</vt:lpstr>
      <vt:lpstr>Dept 120</vt:lpstr>
      <vt:lpstr>Dept 125</vt:lpstr>
      <vt:lpstr>Dept 130</vt:lpstr>
      <vt:lpstr>Dept 140</vt:lpstr>
      <vt:lpstr>Dept 150</vt:lpstr>
      <vt:lpstr>Dept 155</vt:lpstr>
      <vt:lpstr>Dept 160</vt:lpstr>
      <vt:lpstr>Dept 161</vt:lpstr>
      <vt:lpstr>Dept 170</vt:lpstr>
      <vt:lpstr>Dept 180</vt:lpstr>
      <vt:lpstr>Dept 185</vt:lpstr>
      <vt:lpstr>Dept 190</vt:lpstr>
      <vt:lpstr>Dept 195</vt:lpstr>
      <vt:lpstr>Dept 200</vt:lpstr>
      <vt:lpstr>Dept 220</vt:lpstr>
      <vt:lpstr>Dept 230</vt:lpstr>
      <vt:lpstr>Dept 240</vt:lpstr>
      <vt:lpstr>Dept 250</vt:lpstr>
      <vt:lpstr>Dept 260</vt:lpstr>
      <vt:lpstr>Dept 270</vt:lpstr>
      <vt:lpstr>Dept 280</vt:lpstr>
      <vt:lpstr>Dept 300</vt:lpstr>
      <vt:lpstr>Dept 310</vt:lpstr>
      <vt:lpstr>Dept 320</vt:lpstr>
      <vt:lpstr>Dept 325</vt:lpstr>
      <vt:lpstr>Dept 330</vt:lpstr>
      <vt:lpstr>Dept 340</vt:lpstr>
      <vt:lpstr>Dept 350</vt:lpstr>
      <vt:lpstr>Dept 390</vt:lpstr>
      <vt:lpstr>Dept 395</vt:lpstr>
      <vt:lpstr>Dept 410</vt:lpstr>
      <vt:lpstr>Dept 430</vt:lpstr>
      <vt:lpstr>Dept 440</vt:lpstr>
      <vt:lpstr>Dept 450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DSU_VPFO</dc:creator>
  <cp:lastModifiedBy>Microsoft Office User</cp:lastModifiedBy>
  <cp:revision/>
  <cp:lastPrinted>2015-11-10T18:07:32Z</cp:lastPrinted>
  <dcterms:created xsi:type="dcterms:W3CDTF">2014-03-11T13:31:54Z</dcterms:created>
  <dcterms:modified xsi:type="dcterms:W3CDTF">2016-02-16T22:42:34Z</dcterms:modified>
</cp:coreProperties>
</file>